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duans\Downloads\"/>
    </mc:Choice>
  </mc:AlternateContent>
  <xr:revisionPtr revIDLastSave="0" documentId="13_ncr:1_{99EA5A16-A8C9-45CE-869D-1BA7C75F6D82}" xr6:coauthVersionLast="47" xr6:coauthVersionMax="47" xr10:uidLastSave="{00000000-0000-0000-0000-000000000000}"/>
  <bookViews>
    <workbookView xWindow="-108" yWindow="-108" windowWidth="23256" windowHeight="12456" xr2:uid="{00000000-000D-0000-FFFF-FFFF00000000}"/>
  </bookViews>
  <sheets>
    <sheet name="Guide" sheetId="1" r:id="rId1"/>
    <sheet name="Stakeholders" sheetId="2" r:id="rId2"/>
    <sheet name="SkillsData" sheetId="3" r:id="rId3"/>
    <sheet name="Assessment" sheetId="4" r:id="rId4"/>
    <sheet name="Dashboard" sheetId="5" r:id="rId5"/>
    <sheet name="Info &amp; Definitions " sheetId="6" r:id="rId6"/>
    <sheet name="Lookups" sheetId="7" r:id="rId7"/>
  </sheets>
  <definedNames>
    <definedName name="_xlnm._FilterDatabase" localSheetId="2" hidden="1">SkillsData!$A$2:$H$127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1" i="4" l="1"/>
  <c r="A200" i="4"/>
  <c r="A199" i="4"/>
  <c r="G199" i="4" s="1"/>
  <c r="I198" i="4"/>
  <c r="D198" i="4"/>
  <c r="A198" i="4"/>
  <c r="E198" i="4" s="1"/>
  <c r="A197" i="4"/>
  <c r="N197" i="4" s="1"/>
  <c r="A196" i="4"/>
  <c r="K196" i="4" s="1"/>
  <c r="I195" i="4"/>
  <c r="A195" i="4"/>
  <c r="J195" i="4" s="1"/>
  <c r="A194" i="4"/>
  <c r="A193" i="4"/>
  <c r="J193" i="4" s="1"/>
  <c r="A192" i="4"/>
  <c r="I192" i="4" s="1"/>
  <c r="A191" i="4"/>
  <c r="F191" i="4" s="1"/>
  <c r="A190" i="4"/>
  <c r="E189" i="4"/>
  <c r="B189" i="4"/>
  <c r="A189" i="4"/>
  <c r="N189" i="4" s="1"/>
  <c r="A188" i="4"/>
  <c r="A187" i="4"/>
  <c r="A186" i="4"/>
  <c r="A185" i="4"/>
  <c r="F185" i="4" s="1"/>
  <c r="A184" i="4"/>
  <c r="H184" i="4" s="1"/>
  <c r="A183" i="4"/>
  <c r="G183" i="4" s="1"/>
  <c r="A182" i="4"/>
  <c r="K182" i="4" s="1"/>
  <c r="E181" i="4"/>
  <c r="B181" i="4"/>
  <c r="A181" i="4"/>
  <c r="N181" i="4" s="1"/>
  <c r="A180" i="4"/>
  <c r="K179" i="4"/>
  <c r="E179" i="4"/>
  <c r="A179" i="4"/>
  <c r="N179" i="4" s="1"/>
  <c r="A178" i="4"/>
  <c r="H178" i="4" s="1"/>
  <c r="J177" i="4"/>
  <c r="A177" i="4"/>
  <c r="A176" i="4"/>
  <c r="M176" i="4" s="1"/>
  <c r="A175" i="4"/>
  <c r="F175" i="4" s="1"/>
  <c r="A174" i="4"/>
  <c r="M174" i="4" s="1"/>
  <c r="E173" i="4"/>
  <c r="D173" i="4"/>
  <c r="A173" i="4"/>
  <c r="J173" i="4" s="1"/>
  <c r="H172" i="4"/>
  <c r="C172" i="4"/>
  <c r="A172" i="4"/>
  <c r="M172" i="4" s="1"/>
  <c r="A171" i="4"/>
  <c r="N170" i="4"/>
  <c r="H170" i="4"/>
  <c r="C170" i="4"/>
  <c r="A170" i="4"/>
  <c r="M170" i="4" s="1"/>
  <c r="A169" i="4"/>
  <c r="D169" i="4" s="1"/>
  <c r="G168" i="4"/>
  <c r="D168" i="4"/>
  <c r="A168" i="4"/>
  <c r="M168" i="4" s="1"/>
  <c r="L167" i="4"/>
  <c r="D167" i="4"/>
  <c r="A167" i="4"/>
  <c r="K167" i="4" s="1"/>
  <c r="A166" i="4"/>
  <c r="A165" i="4"/>
  <c r="L164" i="4"/>
  <c r="D164" i="4"/>
  <c r="C164" i="4"/>
  <c r="A164" i="4"/>
  <c r="M164" i="4" s="1"/>
  <c r="L163" i="4"/>
  <c r="D163" i="4"/>
  <c r="A163" i="4"/>
  <c r="K163" i="4" s="1"/>
  <c r="H162" i="4"/>
  <c r="C162" i="4"/>
  <c r="A162" i="4"/>
  <c r="M162" i="4" s="1"/>
  <c r="A161" i="4"/>
  <c r="K161" i="4" s="1"/>
  <c r="L160" i="4"/>
  <c r="D160" i="4"/>
  <c r="C160" i="4"/>
  <c r="A160" i="4"/>
  <c r="M160" i="4" s="1"/>
  <c r="L159" i="4"/>
  <c r="D159" i="4"/>
  <c r="A159" i="4"/>
  <c r="K159" i="4" s="1"/>
  <c r="A158" i="4"/>
  <c r="K158" i="4" s="1"/>
  <c r="A157" i="4"/>
  <c r="G156" i="4"/>
  <c r="D156" i="4"/>
  <c r="A156" i="4"/>
  <c r="M156" i="4" s="1"/>
  <c r="A155" i="4"/>
  <c r="L154" i="4"/>
  <c r="D154" i="4"/>
  <c r="B154" i="4"/>
  <c r="A154" i="4"/>
  <c r="M154" i="4" s="1"/>
  <c r="A153" i="4"/>
  <c r="L153" i="4" s="1"/>
  <c r="A152" i="4"/>
  <c r="K152" i="4" s="1"/>
  <c r="A151" i="4"/>
  <c r="N151" i="4" s="1"/>
  <c r="A150" i="4"/>
  <c r="M150" i="4" s="1"/>
  <c r="A149" i="4"/>
  <c r="B149" i="4" s="1"/>
  <c r="A148" i="4"/>
  <c r="M148" i="4" s="1"/>
  <c r="E147" i="4"/>
  <c r="D147" i="4"/>
  <c r="A147" i="4"/>
  <c r="J147" i="4" s="1"/>
  <c r="H146" i="4"/>
  <c r="C146" i="4"/>
  <c r="A146" i="4"/>
  <c r="M146" i="4" s="1"/>
  <c r="A145" i="4"/>
  <c r="L145" i="4" s="1"/>
  <c r="N144" i="4"/>
  <c r="H144" i="4"/>
  <c r="A144" i="4"/>
  <c r="M144" i="4" s="1"/>
  <c r="A143" i="4"/>
  <c r="J143" i="4" s="1"/>
  <c r="G142" i="4"/>
  <c r="D142" i="4"/>
  <c r="A142" i="4"/>
  <c r="M142" i="4" s="1"/>
  <c r="A141" i="4"/>
  <c r="M141" i="4" s="1"/>
  <c r="A140" i="4"/>
  <c r="L140" i="4" s="1"/>
  <c r="A139" i="4"/>
  <c r="J139" i="4" s="1"/>
  <c r="A138" i="4"/>
  <c r="M138" i="4" s="1"/>
  <c r="O137" i="4"/>
  <c r="A137" i="4"/>
  <c r="M137" i="4" s="1"/>
  <c r="O136" i="4"/>
  <c r="A136" i="4"/>
  <c r="I136" i="4" s="1"/>
  <c r="O135" i="4"/>
  <c r="M135" i="4"/>
  <c r="A135" i="4"/>
  <c r="H135" i="4" s="1"/>
  <c r="O134" i="4"/>
  <c r="A134" i="4"/>
  <c r="M134" i="4" s="1"/>
  <c r="O133" i="4"/>
  <c r="A133" i="4"/>
  <c r="K133" i="4" s="1"/>
  <c r="O132" i="4"/>
  <c r="H132" i="4"/>
  <c r="A132" i="4"/>
  <c r="O131" i="4"/>
  <c r="A131" i="4"/>
  <c r="K131" i="4" s="1"/>
  <c r="O130" i="4"/>
  <c r="A130" i="4"/>
  <c r="M130" i="4" s="1"/>
  <c r="O129" i="4"/>
  <c r="A129" i="4"/>
  <c r="J129" i="4" s="1"/>
  <c r="O128" i="4"/>
  <c r="A128" i="4"/>
  <c r="J128" i="4" s="1"/>
  <c r="O127" i="4"/>
  <c r="A127" i="4"/>
  <c r="O126" i="4"/>
  <c r="A126" i="4"/>
  <c r="F126" i="4" s="1"/>
  <c r="O125" i="4"/>
  <c r="A125" i="4"/>
  <c r="E125" i="4" s="1"/>
  <c r="O124" i="4"/>
  <c r="A124" i="4"/>
  <c r="E124" i="4" s="1"/>
  <c r="O123" i="4"/>
  <c r="A123" i="4"/>
  <c r="D123" i="4" s="1"/>
  <c r="O122" i="4"/>
  <c r="A122" i="4"/>
  <c r="N122" i="4" s="1"/>
  <c r="O121" i="4"/>
  <c r="A121" i="4"/>
  <c r="H121" i="4" s="1"/>
  <c r="O120" i="4"/>
  <c r="G120" i="4"/>
  <c r="A120" i="4"/>
  <c r="N120" i="4" s="1"/>
  <c r="O119" i="4"/>
  <c r="H119" i="4"/>
  <c r="A119" i="4"/>
  <c r="M119" i="4" s="1"/>
  <c r="O118" i="4"/>
  <c r="A118" i="4"/>
  <c r="F118" i="4" s="1"/>
  <c r="O117" i="4"/>
  <c r="A117" i="4"/>
  <c r="O116" i="4"/>
  <c r="A116" i="4"/>
  <c r="G116" i="4" s="1"/>
  <c r="O115" i="4"/>
  <c r="A115" i="4"/>
  <c r="B115" i="4" s="1"/>
  <c r="O114" i="4"/>
  <c r="A114" i="4"/>
  <c r="E114" i="4" s="1"/>
  <c r="O113" i="4"/>
  <c r="A113" i="4"/>
  <c r="O112" i="4"/>
  <c r="A112" i="4"/>
  <c r="O111" i="4"/>
  <c r="A111" i="4"/>
  <c r="G111" i="4" s="1"/>
  <c r="O110" i="4"/>
  <c r="A110" i="4"/>
  <c r="F110" i="4" s="1"/>
  <c r="O109" i="4"/>
  <c r="A109" i="4"/>
  <c r="O108" i="4"/>
  <c r="G108" i="4"/>
  <c r="A108" i="4"/>
  <c r="D108" i="4" s="1"/>
  <c r="K108" i="4" s="1"/>
  <c r="O107" i="4"/>
  <c r="A107" i="4"/>
  <c r="M107" i="4" s="1"/>
  <c r="O106" i="4"/>
  <c r="A106" i="4"/>
  <c r="I106" i="4" s="1"/>
  <c r="O105" i="4"/>
  <c r="A105" i="4"/>
  <c r="I105" i="4" s="1"/>
  <c r="O104" i="4"/>
  <c r="A104" i="4"/>
  <c r="N104" i="4" s="1"/>
  <c r="O103" i="4"/>
  <c r="A103" i="4"/>
  <c r="M103" i="4" s="1"/>
  <c r="O102" i="4"/>
  <c r="A102" i="4"/>
  <c r="N102" i="4" s="1"/>
  <c r="O101" i="4"/>
  <c r="A101" i="4"/>
  <c r="H101" i="4" s="1"/>
  <c r="O100" i="4"/>
  <c r="A100" i="4"/>
  <c r="N100" i="4" s="1"/>
  <c r="O99" i="4"/>
  <c r="J99" i="4"/>
  <c r="A99" i="4"/>
  <c r="M99" i="4" s="1"/>
  <c r="O98" i="4"/>
  <c r="F98" i="4"/>
  <c r="A98" i="4"/>
  <c r="N98" i="4" s="1"/>
  <c r="O97" i="4"/>
  <c r="H97" i="4"/>
  <c r="A97" i="4"/>
  <c r="L97" i="4" s="1"/>
  <c r="O96" i="4"/>
  <c r="A96" i="4"/>
  <c r="D96" i="4" s="1"/>
  <c r="K96" i="4" s="1"/>
  <c r="O95" i="4"/>
  <c r="D95" i="4"/>
  <c r="A95" i="4"/>
  <c r="O94" i="4"/>
  <c r="A94" i="4"/>
  <c r="E94" i="4" s="1"/>
  <c r="O93" i="4"/>
  <c r="A93" i="4"/>
  <c r="O92" i="4"/>
  <c r="A92" i="4"/>
  <c r="N92" i="4" s="1"/>
  <c r="O91" i="4"/>
  <c r="A91" i="4"/>
  <c r="M91" i="4" s="1"/>
  <c r="O90" i="4"/>
  <c r="A90" i="4"/>
  <c r="J90" i="4" s="1"/>
  <c r="O89" i="4"/>
  <c r="A89" i="4"/>
  <c r="E89" i="4" s="1"/>
  <c r="O88" i="4"/>
  <c r="G88" i="4"/>
  <c r="A88" i="4"/>
  <c r="N88" i="4" s="1"/>
  <c r="O87" i="4"/>
  <c r="J87" i="4"/>
  <c r="D87" i="4"/>
  <c r="A87" i="4"/>
  <c r="M87" i="4" s="1"/>
  <c r="O86" i="4"/>
  <c r="A86" i="4"/>
  <c r="N86" i="4" s="1"/>
  <c r="O85" i="4"/>
  <c r="A85" i="4"/>
  <c r="H85" i="4" s="1"/>
  <c r="O84" i="4"/>
  <c r="L84" i="4"/>
  <c r="G84" i="4"/>
  <c r="A84" i="4"/>
  <c r="N84" i="4" s="1"/>
  <c r="O83" i="4"/>
  <c r="N83" i="4"/>
  <c r="H83" i="4"/>
  <c r="D83" i="4"/>
  <c r="C83" i="4"/>
  <c r="A83" i="4"/>
  <c r="M83" i="4" s="1"/>
  <c r="O82" i="4"/>
  <c r="A82" i="4"/>
  <c r="O81" i="4"/>
  <c r="A81" i="4"/>
  <c r="O80" i="4"/>
  <c r="A80" i="4"/>
  <c r="C80" i="4" s="1"/>
  <c r="O79" i="4"/>
  <c r="A79" i="4"/>
  <c r="E79" i="4" s="1"/>
  <c r="O78" i="4"/>
  <c r="A78" i="4"/>
  <c r="D78" i="4" s="1"/>
  <c r="O77" i="4"/>
  <c r="A77" i="4"/>
  <c r="K77" i="4" s="1"/>
  <c r="O76" i="4"/>
  <c r="F76" i="4"/>
  <c r="A76" i="4"/>
  <c r="M76" i="4" s="1"/>
  <c r="O75" i="4"/>
  <c r="A75" i="4"/>
  <c r="O74" i="4"/>
  <c r="L74" i="4"/>
  <c r="H74" i="4"/>
  <c r="D74" i="4"/>
  <c r="A74" i="4"/>
  <c r="K74" i="4" s="1"/>
  <c r="O73" i="4"/>
  <c r="A73" i="4"/>
  <c r="M73" i="4" s="1"/>
  <c r="O72" i="4"/>
  <c r="K72" i="4"/>
  <c r="F72" i="4"/>
  <c r="C72" i="4"/>
  <c r="A72" i="4"/>
  <c r="M72" i="4" s="1"/>
  <c r="O71" i="4"/>
  <c r="A71" i="4"/>
  <c r="E71" i="4" s="1"/>
  <c r="O70" i="4"/>
  <c r="H70" i="4"/>
  <c r="D70" i="4"/>
  <c r="A70" i="4"/>
  <c r="K70" i="4" s="1"/>
  <c r="O69" i="4"/>
  <c r="L69" i="4"/>
  <c r="D69" i="4"/>
  <c r="A69" i="4"/>
  <c r="M69" i="4" s="1"/>
  <c r="O68" i="4"/>
  <c r="F68" i="4"/>
  <c r="C68" i="4"/>
  <c r="A68" i="4"/>
  <c r="M68" i="4" s="1"/>
  <c r="O67" i="4"/>
  <c r="A67" i="4"/>
  <c r="I67" i="4" s="1"/>
  <c r="O66" i="4"/>
  <c r="A66" i="4"/>
  <c r="L66" i="4" s="1"/>
  <c r="O65" i="4"/>
  <c r="J65" i="4"/>
  <c r="A65" i="4"/>
  <c r="L65" i="4" s="1"/>
  <c r="O64" i="4"/>
  <c r="C64" i="4"/>
  <c r="A64" i="4"/>
  <c r="G64" i="4" s="1"/>
  <c r="O63" i="4"/>
  <c r="A63" i="4"/>
  <c r="E63" i="4" s="1"/>
  <c r="O62" i="4"/>
  <c r="A62" i="4"/>
  <c r="K62" i="4" s="1"/>
  <c r="O61" i="4"/>
  <c r="A61" i="4"/>
  <c r="M61" i="4" s="1"/>
  <c r="O60" i="4"/>
  <c r="A60" i="4"/>
  <c r="M60" i="4" s="1"/>
  <c r="O59" i="4"/>
  <c r="A59" i="4"/>
  <c r="E59" i="4" s="1"/>
  <c r="O58" i="4"/>
  <c r="D58" i="4"/>
  <c r="A58" i="4"/>
  <c r="H58" i="4" s="1"/>
  <c r="O57" i="4"/>
  <c r="D57" i="4"/>
  <c r="B57" i="4"/>
  <c r="A57" i="4"/>
  <c r="M57" i="4" s="1"/>
  <c r="O56" i="4"/>
  <c r="A56" i="4"/>
  <c r="M56" i="4" s="1"/>
  <c r="O55" i="4"/>
  <c r="A55" i="4"/>
  <c r="J55" i="4" s="1"/>
  <c r="O54" i="4"/>
  <c r="A54" i="4"/>
  <c r="L54" i="4" s="1"/>
  <c r="O53" i="4"/>
  <c r="A53" i="4"/>
  <c r="M53" i="4" s="1"/>
  <c r="O52" i="4"/>
  <c r="A52" i="4"/>
  <c r="G52" i="4" s="1"/>
  <c r="O51" i="4"/>
  <c r="A51" i="4"/>
  <c r="E51" i="4" s="1"/>
  <c r="O50" i="4"/>
  <c r="A50" i="4"/>
  <c r="E50" i="4" s="1"/>
  <c r="L50" i="4" s="1"/>
  <c r="O49" i="4"/>
  <c r="A49" i="4"/>
  <c r="F49" i="4" s="1"/>
  <c r="O48" i="4"/>
  <c r="A48" i="4"/>
  <c r="B48" i="4" s="1"/>
  <c r="O47" i="4"/>
  <c r="A47" i="4"/>
  <c r="N47" i="4" s="1"/>
  <c r="O46" i="4"/>
  <c r="E46" i="4"/>
  <c r="A46" i="4"/>
  <c r="H46" i="4" s="1"/>
  <c r="O45" i="4"/>
  <c r="N45" i="4"/>
  <c r="H45" i="4"/>
  <c r="C45" i="4"/>
  <c r="A45" i="4"/>
  <c r="M45" i="4" s="1"/>
  <c r="O44" i="4"/>
  <c r="N44" i="4"/>
  <c r="K44" i="4"/>
  <c r="F44" i="4"/>
  <c r="C44" i="4"/>
  <c r="B44" i="4"/>
  <c r="A44" i="4"/>
  <c r="M44" i="4" s="1"/>
  <c r="O43" i="4"/>
  <c r="A43" i="4"/>
  <c r="J43" i="4" s="1"/>
  <c r="O42" i="4"/>
  <c r="A42" i="4"/>
  <c r="O41" i="4"/>
  <c r="G41" i="4"/>
  <c r="A41" i="4"/>
  <c r="D41" i="4" s="1"/>
  <c r="K41" i="4" s="1"/>
  <c r="O40" i="4"/>
  <c r="A40" i="4"/>
  <c r="G40" i="4" s="1"/>
  <c r="O39" i="4"/>
  <c r="A39" i="4"/>
  <c r="O38" i="4"/>
  <c r="A38" i="4"/>
  <c r="O37" i="4"/>
  <c r="A37" i="4"/>
  <c r="F37" i="4" s="1"/>
  <c r="O36" i="4"/>
  <c r="C36" i="4"/>
  <c r="B36" i="4"/>
  <c r="A36" i="4"/>
  <c r="G36" i="4" s="1"/>
  <c r="O35" i="4"/>
  <c r="A35" i="4"/>
  <c r="O34" i="4"/>
  <c r="A34" i="4"/>
  <c r="O33" i="4"/>
  <c r="G33" i="4"/>
  <c r="D33" i="4"/>
  <c r="K33" i="4" s="1"/>
  <c r="B33" i="4"/>
  <c r="A33" i="4"/>
  <c r="O32" i="4"/>
  <c r="A32" i="4"/>
  <c r="M32" i="4" s="1"/>
  <c r="O31" i="4"/>
  <c r="A31" i="4"/>
  <c r="J31" i="4" s="1"/>
  <c r="O30" i="4"/>
  <c r="A30" i="4"/>
  <c r="L30" i="4" s="1"/>
  <c r="O29" i="4"/>
  <c r="A29" i="4"/>
  <c r="M29" i="4" s="1"/>
  <c r="O28" i="4"/>
  <c r="A28" i="4"/>
  <c r="M28" i="4" s="1"/>
  <c r="O27" i="4"/>
  <c r="A27" i="4"/>
  <c r="B27" i="4" s="1"/>
  <c r="O26" i="4"/>
  <c r="E26" i="4"/>
  <c r="L26" i="4" s="1"/>
  <c r="A26" i="4"/>
  <c r="D26" i="4" s="1"/>
  <c r="O25" i="4"/>
  <c r="C25" i="4"/>
  <c r="A25" i="4"/>
  <c r="G25" i="4" s="1"/>
  <c r="O24" i="4"/>
  <c r="A24" i="4"/>
  <c r="G24" i="4" s="1"/>
  <c r="O23" i="4"/>
  <c r="A23" i="4"/>
  <c r="E23" i="4" s="1"/>
  <c r="O22" i="4"/>
  <c r="A22" i="4"/>
  <c r="E22" i="4" s="1"/>
  <c r="L22" i="4" s="1"/>
  <c r="O21" i="4"/>
  <c r="A21" i="4"/>
  <c r="O20" i="4"/>
  <c r="A20" i="4"/>
  <c r="B20" i="4" s="1"/>
  <c r="O19" i="4"/>
  <c r="A19" i="4"/>
  <c r="B19" i="4" s="1"/>
  <c r="O18" i="4"/>
  <c r="E18" i="4"/>
  <c r="L18" i="4" s="1"/>
  <c r="A18" i="4"/>
  <c r="D18" i="4" s="1"/>
  <c r="O17" i="4"/>
  <c r="N17" i="4"/>
  <c r="A17" i="4"/>
  <c r="M17" i="4" s="1"/>
  <c r="O16" i="4"/>
  <c r="F16" i="4"/>
  <c r="B16" i="4"/>
  <c r="A16" i="4"/>
  <c r="M16" i="4" s="1"/>
  <c r="O15" i="4"/>
  <c r="A15" i="4"/>
  <c r="J15" i="4" s="1"/>
  <c r="O14" i="4"/>
  <c r="A14" i="4"/>
  <c r="L14" i="4" s="1"/>
  <c r="O13" i="4"/>
  <c r="A13" i="4"/>
  <c r="M13" i="4" s="1"/>
  <c r="O12" i="4"/>
  <c r="A12" i="4"/>
  <c r="M12" i="4" s="1"/>
  <c r="O11" i="4"/>
  <c r="E11" i="4"/>
  <c r="A11" i="4"/>
  <c r="N11" i="4" s="1"/>
  <c r="O10" i="4"/>
  <c r="A10" i="4"/>
  <c r="H10" i="4" s="1"/>
  <c r="O9" i="4"/>
  <c r="A9" i="4"/>
  <c r="F9" i="4" s="1"/>
  <c r="O8" i="4"/>
  <c r="A8" i="4"/>
  <c r="B8" i="4" s="1"/>
  <c r="O7" i="4"/>
  <c r="A7" i="4"/>
  <c r="B7" i="4" s="1"/>
  <c r="O6" i="4"/>
  <c r="E6" i="4"/>
  <c r="L6" i="4" s="1"/>
  <c r="A6" i="4"/>
  <c r="D6" i="4" s="1"/>
  <c r="O5" i="4"/>
  <c r="C5" i="4"/>
  <c r="A5" i="4"/>
  <c r="G5" i="4" s="1"/>
  <c r="O4" i="4"/>
  <c r="A4" i="4"/>
  <c r="G4" i="4" s="1"/>
  <c r="O3" i="4"/>
  <c r="A3" i="4"/>
  <c r="E3" i="4" s="1"/>
  <c r="H127" i="3"/>
  <c r="H126" i="3"/>
  <c r="H125" i="3"/>
  <c r="H124" i="3"/>
  <c r="H123" i="3"/>
  <c r="H122" i="3"/>
  <c r="H121" i="3"/>
  <c r="H120" i="3"/>
  <c r="H119" i="3"/>
  <c r="H118" i="3"/>
  <c r="H117" i="3"/>
  <c r="H116" i="3"/>
  <c r="H115" i="3"/>
  <c r="H114" i="3"/>
  <c r="H113" i="3"/>
  <c r="H112" i="3"/>
  <c r="H111" i="3"/>
  <c r="H110" i="3"/>
  <c r="H109" i="3"/>
  <c r="H108" i="3"/>
  <c r="H107" i="3"/>
  <c r="H106" i="3"/>
  <c r="H105" i="3"/>
  <c r="H104" i="3"/>
  <c r="H103" i="3"/>
  <c r="H102" i="3"/>
  <c r="H101" i="3"/>
  <c r="H100" i="3"/>
  <c r="H99" i="3"/>
  <c r="H98" i="3"/>
  <c r="H97" i="3"/>
  <c r="H96" i="3"/>
  <c r="H95" i="3"/>
  <c r="H94" i="3"/>
  <c r="H93" i="3"/>
  <c r="H92" i="3"/>
  <c r="H91" i="3"/>
  <c r="H90" i="3"/>
  <c r="H89" i="3"/>
  <c r="H88" i="3"/>
  <c r="H87" i="3"/>
  <c r="H86" i="3"/>
  <c r="H85" i="3"/>
  <c r="H84" i="3"/>
  <c r="H83" i="3"/>
  <c r="H82" i="3"/>
  <c r="H81" i="3"/>
  <c r="H80" i="3"/>
  <c r="H79" i="3"/>
  <c r="H78" i="3"/>
  <c r="H77" i="3"/>
  <c r="H76" i="3"/>
  <c r="H75" i="3"/>
  <c r="H74" i="3"/>
  <c r="H73" i="3"/>
  <c r="H72" i="3"/>
  <c r="H71" i="3"/>
  <c r="H70" i="3"/>
  <c r="H69" i="3"/>
  <c r="H68" i="3"/>
  <c r="H67" i="3"/>
  <c r="H66" i="3"/>
  <c r="H65" i="3"/>
  <c r="H64" i="3"/>
  <c r="H63" i="3"/>
  <c r="H62" i="3"/>
  <c r="H61" i="3"/>
  <c r="H60" i="3"/>
  <c r="H59" i="3"/>
  <c r="H58" i="3"/>
  <c r="H57" i="3"/>
  <c r="H56" i="3"/>
  <c r="H55" i="3"/>
  <c r="H54" i="3"/>
  <c r="H53" i="3"/>
  <c r="H52" i="3"/>
  <c r="H51" i="3"/>
  <c r="H50" i="3"/>
  <c r="H49" i="3"/>
  <c r="H48" i="3"/>
  <c r="H47" i="3"/>
  <c r="H46" i="3"/>
  <c r="H45" i="3"/>
  <c r="H44" i="3"/>
  <c r="H43" i="3"/>
  <c r="H42" i="3"/>
  <c r="H41" i="3"/>
  <c r="H40" i="3"/>
  <c r="H39" i="3"/>
  <c r="H38" i="3"/>
  <c r="H37" i="3"/>
  <c r="H36" i="3"/>
  <c r="H35" i="3"/>
  <c r="H34" i="3"/>
  <c r="H33" i="3"/>
  <c r="H32" i="3"/>
  <c r="H31" i="3"/>
  <c r="H30" i="3"/>
  <c r="H29" i="3"/>
  <c r="H28" i="3"/>
  <c r="H27" i="3"/>
  <c r="H26" i="3"/>
  <c r="H25" i="3"/>
  <c r="H24" i="3"/>
  <c r="H23" i="3"/>
  <c r="H22" i="3"/>
  <c r="H21" i="3"/>
  <c r="H20" i="3"/>
  <c r="H19" i="3"/>
  <c r="H18" i="3"/>
  <c r="H17" i="3"/>
  <c r="H16" i="3"/>
  <c r="H15" i="3"/>
  <c r="H14" i="3"/>
  <c r="H13" i="3"/>
  <c r="H12" i="3"/>
  <c r="H11" i="3"/>
  <c r="H10" i="3"/>
  <c r="H9" i="3"/>
  <c r="H8" i="3"/>
  <c r="H7" i="3"/>
  <c r="H6" i="3"/>
  <c r="H5" i="3"/>
  <c r="H4" i="3"/>
  <c r="H3" i="3"/>
  <c r="J13" i="4" l="1"/>
  <c r="N28" i="4"/>
  <c r="J60" i="4"/>
  <c r="G73" i="4"/>
  <c r="N73" i="4"/>
  <c r="G107" i="4"/>
  <c r="L134" i="4"/>
  <c r="J148" i="4"/>
  <c r="J150" i="4"/>
  <c r="J174" i="4"/>
  <c r="J176" i="4"/>
  <c r="M184" i="4"/>
  <c r="C8" i="4"/>
  <c r="B13" i="4"/>
  <c r="L13" i="4"/>
  <c r="C20" i="4"/>
  <c r="B28" i="4"/>
  <c r="B37" i="4"/>
  <c r="C48" i="4"/>
  <c r="B60" i="4"/>
  <c r="K60" i="4"/>
  <c r="M67" i="4"/>
  <c r="G69" i="4"/>
  <c r="N69" i="4"/>
  <c r="B73" i="4"/>
  <c r="H73" i="4"/>
  <c r="J76" i="4"/>
  <c r="D80" i="4"/>
  <c r="K80" i="4" s="1"/>
  <c r="M97" i="4"/>
  <c r="B102" i="4"/>
  <c r="D103" i="4"/>
  <c r="G104" i="4"/>
  <c r="B107" i="4"/>
  <c r="H107" i="4"/>
  <c r="C112" i="4"/>
  <c r="J119" i="4"/>
  <c r="D130" i="4"/>
  <c r="E131" i="4"/>
  <c r="B134" i="4"/>
  <c r="C137" i="4"/>
  <c r="B148" i="4"/>
  <c r="L148" i="4"/>
  <c r="B150" i="4"/>
  <c r="L150" i="4"/>
  <c r="I169" i="4"/>
  <c r="B174" i="4"/>
  <c r="L174" i="4"/>
  <c r="B176" i="4"/>
  <c r="L176" i="4"/>
  <c r="C178" i="4"/>
  <c r="C184" i="4"/>
  <c r="D192" i="4"/>
  <c r="N195" i="4"/>
  <c r="G197" i="4"/>
  <c r="E7" i="4"/>
  <c r="D13" i="4"/>
  <c r="J16" i="4"/>
  <c r="C17" i="4"/>
  <c r="E19" i="4"/>
  <c r="E27" i="4"/>
  <c r="F28" i="4"/>
  <c r="F36" i="4"/>
  <c r="H36" i="4" s="1"/>
  <c r="D37" i="4"/>
  <c r="K37" i="4" s="1"/>
  <c r="B40" i="4"/>
  <c r="B41" i="4"/>
  <c r="J44" i="4"/>
  <c r="C60" i="4"/>
  <c r="N60" i="4"/>
  <c r="K68" i="4"/>
  <c r="B69" i="4"/>
  <c r="H69" i="4"/>
  <c r="L70" i="4"/>
  <c r="N72" i="4"/>
  <c r="C73" i="4"/>
  <c r="J73" i="4"/>
  <c r="B76" i="4"/>
  <c r="K76" i="4"/>
  <c r="D97" i="4"/>
  <c r="L101" i="4"/>
  <c r="E102" i="4"/>
  <c r="J103" i="4"/>
  <c r="C107" i="4"/>
  <c r="J107" i="4"/>
  <c r="C108" i="4"/>
  <c r="D112" i="4"/>
  <c r="K112" i="4" s="1"/>
  <c r="C115" i="4"/>
  <c r="C116" i="4"/>
  <c r="C119" i="4"/>
  <c r="J130" i="4"/>
  <c r="D134" i="4"/>
  <c r="J137" i="4"/>
  <c r="D139" i="4"/>
  <c r="J142" i="4"/>
  <c r="N146" i="4"/>
  <c r="I147" i="4"/>
  <c r="D148" i="4"/>
  <c r="D150" i="4"/>
  <c r="G154" i="4"/>
  <c r="J156" i="4"/>
  <c r="F158" i="4"/>
  <c r="G160" i="4"/>
  <c r="H161" i="4"/>
  <c r="N162" i="4"/>
  <c r="G164" i="4"/>
  <c r="J168" i="4"/>
  <c r="N172" i="4"/>
  <c r="I173" i="4"/>
  <c r="D174" i="4"/>
  <c r="D176" i="4"/>
  <c r="I178" i="4"/>
  <c r="I181" i="4"/>
  <c r="E184" i="4"/>
  <c r="E185" i="4"/>
  <c r="I189" i="4"/>
  <c r="B191" i="4"/>
  <c r="K192" i="4"/>
  <c r="C195" i="4"/>
  <c r="G13" i="4"/>
  <c r="N16" i="4"/>
  <c r="H17" i="4"/>
  <c r="J28" i="4"/>
  <c r="G37" i="4"/>
  <c r="F40" i="4"/>
  <c r="F60" i="4"/>
  <c r="B65" i="4"/>
  <c r="N68" i="4"/>
  <c r="C69" i="4"/>
  <c r="J69" i="4"/>
  <c r="D73" i="4"/>
  <c r="L73" i="4"/>
  <c r="C76" i="4"/>
  <c r="N76" i="4"/>
  <c r="J83" i="4"/>
  <c r="D84" i="4"/>
  <c r="H89" i="4"/>
  <c r="K95" i="4"/>
  <c r="G96" i="4"/>
  <c r="E97" i="4"/>
  <c r="D99" i="4"/>
  <c r="G100" i="4"/>
  <c r="D107" i="4"/>
  <c r="N107" i="4"/>
  <c r="G112" i="4"/>
  <c r="F115" i="4"/>
  <c r="N118" i="4"/>
  <c r="D119" i="4"/>
  <c r="G134" i="4"/>
  <c r="C135" i="4"/>
  <c r="I139" i="4"/>
  <c r="B142" i="4"/>
  <c r="L142" i="4"/>
  <c r="C144" i="4"/>
  <c r="N147" i="4"/>
  <c r="G148" i="4"/>
  <c r="F149" i="4"/>
  <c r="G150" i="4"/>
  <c r="E151" i="4"/>
  <c r="J154" i="4"/>
  <c r="B156" i="4"/>
  <c r="L156" i="4"/>
  <c r="B160" i="4"/>
  <c r="J160" i="4"/>
  <c r="B164" i="4"/>
  <c r="J164" i="4"/>
  <c r="B168" i="4"/>
  <c r="L168" i="4"/>
  <c r="N173" i="4"/>
  <c r="G174" i="4"/>
  <c r="L175" i="4"/>
  <c r="G176" i="4"/>
  <c r="M181" i="4"/>
  <c r="I184" i="4"/>
  <c r="J185" i="4"/>
  <c r="M189" i="4"/>
  <c r="G191" i="4"/>
  <c r="E195" i="4"/>
  <c r="G196" i="4"/>
  <c r="B3" i="4"/>
  <c r="B4" i="4"/>
  <c r="D5" i="4"/>
  <c r="K5" i="4" s="1"/>
  <c r="F8" i="4"/>
  <c r="H8" i="4" s="1"/>
  <c r="B9" i="4"/>
  <c r="G9" i="4"/>
  <c r="D10" i="4"/>
  <c r="J11" i="4"/>
  <c r="B12" i="4"/>
  <c r="J12" i="4"/>
  <c r="F13" i="4"/>
  <c r="K13" i="4"/>
  <c r="G16" i="4"/>
  <c r="D17" i="4"/>
  <c r="J17" i="4"/>
  <c r="F20" i="4"/>
  <c r="B21" i="4"/>
  <c r="G21" i="4"/>
  <c r="D22" i="4"/>
  <c r="B23" i="4"/>
  <c r="B24" i="4"/>
  <c r="D25" i="4"/>
  <c r="K25" i="4" s="1"/>
  <c r="F27" i="4"/>
  <c r="C28" i="4"/>
  <c r="K28" i="4"/>
  <c r="B29" i="4"/>
  <c r="G29" i="4"/>
  <c r="L29" i="4"/>
  <c r="B32" i="4"/>
  <c r="J32" i="4"/>
  <c r="F33" i="4"/>
  <c r="H33" i="4" s="1"/>
  <c r="C37" i="4"/>
  <c r="H37" i="4"/>
  <c r="C40" i="4"/>
  <c r="F41" i="4"/>
  <c r="H41" i="4" s="1"/>
  <c r="G44" i="4"/>
  <c r="D45" i="4"/>
  <c r="J45" i="4"/>
  <c r="L46" i="4"/>
  <c r="B47" i="4"/>
  <c r="F48" i="4"/>
  <c r="H48" i="4" s="1"/>
  <c r="B49" i="4"/>
  <c r="G49" i="4"/>
  <c r="D50" i="4"/>
  <c r="B51" i="4"/>
  <c r="B52" i="4"/>
  <c r="D53" i="4"/>
  <c r="J53" i="4"/>
  <c r="F56" i="4"/>
  <c r="N56" i="4"/>
  <c r="C57" i="4"/>
  <c r="H57" i="4"/>
  <c r="N57" i="4"/>
  <c r="E58" i="4"/>
  <c r="G60" i="4"/>
  <c r="D61" i="4"/>
  <c r="J61" i="4"/>
  <c r="L62" i="4"/>
  <c r="F64" i="4"/>
  <c r="D65" i="4"/>
  <c r="K65" i="4"/>
  <c r="F77" i="4"/>
  <c r="C4" i="4"/>
  <c r="F5" i="4"/>
  <c r="H5" i="4" s="1"/>
  <c r="G8" i="4"/>
  <c r="C9" i="4"/>
  <c r="H9" i="4"/>
  <c r="E10" i="4"/>
  <c r="M11" i="4"/>
  <c r="C12" i="4"/>
  <c r="K12" i="4"/>
  <c r="F17" i="4"/>
  <c r="K17" i="4"/>
  <c r="G20" i="4"/>
  <c r="C21" i="4"/>
  <c r="H21" i="4"/>
  <c r="C24" i="4"/>
  <c r="F25" i="4"/>
  <c r="H25" i="4" s="1"/>
  <c r="C29" i="4"/>
  <c r="H29" i="4"/>
  <c r="N29" i="4"/>
  <c r="C32" i="4"/>
  <c r="K32" i="4"/>
  <c r="F45" i="4"/>
  <c r="K45" i="4"/>
  <c r="M46" i="4"/>
  <c r="E47" i="4"/>
  <c r="G48" i="4"/>
  <c r="C49" i="4"/>
  <c r="H49" i="4"/>
  <c r="C52" i="4"/>
  <c r="F53" i="4"/>
  <c r="K53" i="4"/>
  <c r="G56" i="4"/>
  <c r="J57" i="4"/>
  <c r="F61" i="4"/>
  <c r="K61" i="4"/>
  <c r="F65" i="4"/>
  <c r="M75" i="4"/>
  <c r="E75" i="4"/>
  <c r="F4" i="4"/>
  <c r="H4" i="4" s="1"/>
  <c r="B5" i="4"/>
  <c r="D9" i="4"/>
  <c r="K9" i="4" s="1"/>
  <c r="L10" i="4"/>
  <c r="B11" i="4"/>
  <c r="F12" i="4"/>
  <c r="N12" i="4"/>
  <c r="C13" i="4"/>
  <c r="H13" i="4"/>
  <c r="N13" i="4"/>
  <c r="C16" i="4"/>
  <c r="K16" i="4"/>
  <c r="B17" i="4"/>
  <c r="G17" i="4"/>
  <c r="L17" i="4"/>
  <c r="D21" i="4"/>
  <c r="K21" i="4" s="1"/>
  <c r="F24" i="4"/>
  <c r="B25" i="4"/>
  <c r="G28" i="4"/>
  <c r="D29" i="4"/>
  <c r="J29" i="4"/>
  <c r="F32" i="4"/>
  <c r="N32" i="4"/>
  <c r="C33" i="4"/>
  <c r="C41" i="4"/>
  <c r="B45" i="4"/>
  <c r="G45" i="4"/>
  <c r="L45" i="4"/>
  <c r="D46" i="4"/>
  <c r="J47" i="4"/>
  <c r="D49" i="4"/>
  <c r="K49" i="4" s="1"/>
  <c r="F52" i="4"/>
  <c r="B53" i="4"/>
  <c r="G53" i="4"/>
  <c r="L53" i="4"/>
  <c r="B56" i="4"/>
  <c r="J56" i="4"/>
  <c r="F57" i="4"/>
  <c r="K57" i="4"/>
  <c r="B61" i="4"/>
  <c r="G61" i="4"/>
  <c r="L61" i="4"/>
  <c r="D62" i="4"/>
  <c r="B64" i="4"/>
  <c r="M65" i="4"/>
  <c r="N65" i="4"/>
  <c r="H65" i="4"/>
  <c r="C65" i="4"/>
  <c r="G65" i="4"/>
  <c r="M10" i="4"/>
  <c r="G12" i="4"/>
  <c r="F29" i="4"/>
  <c r="K29" i="4"/>
  <c r="G32" i="4"/>
  <c r="M47" i="4"/>
  <c r="C53" i="4"/>
  <c r="H53" i="4"/>
  <c r="N53" i="4"/>
  <c r="C56" i="4"/>
  <c r="K56" i="4"/>
  <c r="G57" i="4"/>
  <c r="L57" i="4"/>
  <c r="C61" i="4"/>
  <c r="H61" i="4"/>
  <c r="N61" i="4"/>
  <c r="H62" i="4"/>
  <c r="K66" i="4"/>
  <c r="H66" i="4"/>
  <c r="D66" i="4"/>
  <c r="M77" i="4"/>
  <c r="J77" i="4"/>
  <c r="D77" i="4"/>
  <c r="N77" i="4"/>
  <c r="H77" i="4"/>
  <c r="C77" i="4"/>
  <c r="L77" i="4"/>
  <c r="G77" i="4"/>
  <c r="B77" i="4"/>
  <c r="F87" i="4"/>
  <c r="K87" i="4"/>
  <c r="H88" i="4"/>
  <c r="L89" i="4"/>
  <c r="B90" i="4"/>
  <c r="M90" i="4"/>
  <c r="B91" i="4"/>
  <c r="G91" i="4"/>
  <c r="L91" i="4"/>
  <c r="C92" i="4"/>
  <c r="K92" i="4"/>
  <c r="D93" i="4"/>
  <c r="F95" i="4"/>
  <c r="H95" i="4" s="1"/>
  <c r="J98" i="4"/>
  <c r="F99" i="4"/>
  <c r="K99" i="4"/>
  <c r="H100" i="4"/>
  <c r="M101" i="4"/>
  <c r="F103" i="4"/>
  <c r="K103" i="4"/>
  <c r="H104" i="4"/>
  <c r="B111" i="4"/>
  <c r="D113" i="4"/>
  <c r="G115" i="4"/>
  <c r="D116" i="4"/>
  <c r="K116" i="4" s="1"/>
  <c r="H120" i="4"/>
  <c r="F122" i="4"/>
  <c r="C123" i="4"/>
  <c r="D124" i="4"/>
  <c r="C125" i="4"/>
  <c r="B126" i="4"/>
  <c r="G126" i="4"/>
  <c r="D127" i="4"/>
  <c r="K127" i="4" s="1"/>
  <c r="B130" i="4"/>
  <c r="G130" i="4"/>
  <c r="L130" i="4"/>
  <c r="J134" i="4"/>
  <c r="D136" i="4"/>
  <c r="J136" i="4"/>
  <c r="G137" i="4"/>
  <c r="N137" i="4"/>
  <c r="C138" i="4"/>
  <c r="H138" i="4"/>
  <c r="N138" i="4"/>
  <c r="D140" i="4"/>
  <c r="K140" i="4"/>
  <c r="F152" i="4"/>
  <c r="K165" i="4"/>
  <c r="L165" i="4"/>
  <c r="H165" i="4"/>
  <c r="D165" i="4"/>
  <c r="G68" i="4"/>
  <c r="G72" i="4"/>
  <c r="F83" i="4"/>
  <c r="K83" i="4"/>
  <c r="H84" i="4"/>
  <c r="F86" i="4"/>
  <c r="B87" i="4"/>
  <c r="G87" i="4"/>
  <c r="L87" i="4"/>
  <c r="C88" i="4"/>
  <c r="K88" i="4"/>
  <c r="D89" i="4"/>
  <c r="M89" i="4"/>
  <c r="E90" i="4"/>
  <c r="N90" i="4"/>
  <c r="C91" i="4"/>
  <c r="H91" i="4"/>
  <c r="N91" i="4"/>
  <c r="D92" i="4"/>
  <c r="L92" i="4"/>
  <c r="E93" i="4"/>
  <c r="L93" i="4" s="1"/>
  <c r="B94" i="4"/>
  <c r="B95" i="4"/>
  <c r="G95" i="4"/>
  <c r="I95" i="4" s="1"/>
  <c r="J95" i="4" s="1"/>
  <c r="C96" i="4"/>
  <c r="B98" i="4"/>
  <c r="M98" i="4"/>
  <c r="B99" i="4"/>
  <c r="G99" i="4"/>
  <c r="L99" i="4"/>
  <c r="C100" i="4"/>
  <c r="K100" i="4"/>
  <c r="D101" i="4"/>
  <c r="J102" i="4"/>
  <c r="B103" i="4"/>
  <c r="G103" i="4"/>
  <c r="L103" i="4"/>
  <c r="C104" i="4"/>
  <c r="K104" i="4"/>
  <c r="F107" i="4"/>
  <c r="K107" i="4"/>
  <c r="C111" i="4"/>
  <c r="E113" i="4"/>
  <c r="L113" i="4" s="1"/>
  <c r="B114" i="4"/>
  <c r="F119" i="4"/>
  <c r="K119" i="4"/>
  <c r="C120" i="4"/>
  <c r="K120" i="4"/>
  <c r="C126" i="4"/>
  <c r="H126" i="4"/>
  <c r="E127" i="4"/>
  <c r="E128" i="4"/>
  <c r="C130" i="4"/>
  <c r="H130" i="4"/>
  <c r="N130" i="4"/>
  <c r="G131" i="4"/>
  <c r="F134" i="4"/>
  <c r="K134" i="4"/>
  <c r="E136" i="4"/>
  <c r="M136" i="4"/>
  <c r="B137" i="4"/>
  <c r="I137" i="4"/>
  <c r="D138" i="4"/>
  <c r="J138" i="4"/>
  <c r="N139" i="4"/>
  <c r="F140" i="4"/>
  <c r="M166" i="4"/>
  <c r="J166" i="4"/>
  <c r="D166" i="4"/>
  <c r="N166" i="4"/>
  <c r="H166" i="4"/>
  <c r="C166" i="4"/>
  <c r="L166" i="4"/>
  <c r="G166" i="4"/>
  <c r="B166" i="4"/>
  <c r="I182" i="4"/>
  <c r="E182" i="4"/>
  <c r="D182" i="4"/>
  <c r="B68" i="4"/>
  <c r="J68" i="4"/>
  <c r="F69" i="4"/>
  <c r="K69" i="4"/>
  <c r="B72" i="4"/>
  <c r="J72" i="4"/>
  <c r="F73" i="4"/>
  <c r="K73" i="4"/>
  <c r="G76" i="4"/>
  <c r="B83" i="4"/>
  <c r="G83" i="4"/>
  <c r="L83" i="4"/>
  <c r="C84" i="4"/>
  <c r="K84" i="4"/>
  <c r="C87" i="4"/>
  <c r="H87" i="4"/>
  <c r="N87" i="4"/>
  <c r="D88" i="4"/>
  <c r="L88" i="4"/>
  <c r="F90" i="4"/>
  <c r="D91" i="4"/>
  <c r="J91" i="4"/>
  <c r="G92" i="4"/>
  <c r="C95" i="4"/>
  <c r="E98" i="4"/>
  <c r="C99" i="4"/>
  <c r="H99" i="4"/>
  <c r="N99" i="4"/>
  <c r="D100" i="4"/>
  <c r="L100" i="4"/>
  <c r="E101" i="4"/>
  <c r="M102" i="4"/>
  <c r="C103" i="4"/>
  <c r="H103" i="4"/>
  <c r="N103" i="4"/>
  <c r="D104" i="4"/>
  <c r="L104" i="4"/>
  <c r="L107" i="4"/>
  <c r="F111" i="4"/>
  <c r="B119" i="4"/>
  <c r="G119" i="4"/>
  <c r="N119" i="4"/>
  <c r="D120" i="4"/>
  <c r="L120" i="4"/>
  <c r="D126" i="4"/>
  <c r="K126" i="4" s="1"/>
  <c r="F128" i="4"/>
  <c r="H136" i="4"/>
  <c r="N136" i="4"/>
  <c r="F138" i="4"/>
  <c r="K138" i="4"/>
  <c r="M140" i="4"/>
  <c r="N140" i="4"/>
  <c r="H140" i="4"/>
  <c r="C140" i="4"/>
  <c r="G140" i="4"/>
  <c r="H141" i="4"/>
  <c r="B141" i="4"/>
  <c r="I155" i="4"/>
  <c r="E155" i="4"/>
  <c r="D155" i="4"/>
  <c r="K157" i="4"/>
  <c r="L157" i="4"/>
  <c r="H157" i="4"/>
  <c r="D157" i="4"/>
  <c r="F166" i="4"/>
  <c r="I187" i="4"/>
  <c r="E187" i="4"/>
  <c r="N187" i="4"/>
  <c r="C187" i="4"/>
  <c r="I190" i="4"/>
  <c r="E190" i="4"/>
  <c r="D190" i="4"/>
  <c r="M200" i="4"/>
  <c r="E200" i="4"/>
  <c r="K200" i="4"/>
  <c r="D200" i="4"/>
  <c r="I200" i="4"/>
  <c r="C200" i="4"/>
  <c r="F91" i="4"/>
  <c r="K91" i="4"/>
  <c r="H92" i="4"/>
  <c r="F130" i="4"/>
  <c r="K130" i="4"/>
  <c r="C134" i="4"/>
  <c r="H134" i="4"/>
  <c r="N134" i="4"/>
  <c r="G135" i="4"/>
  <c r="B136" i="4"/>
  <c r="E137" i="4"/>
  <c r="B138" i="4"/>
  <c r="G138" i="4"/>
  <c r="L138" i="4"/>
  <c r="E139" i="4"/>
  <c r="B140" i="4"/>
  <c r="J140" i="4"/>
  <c r="F141" i="4"/>
  <c r="I143" i="4"/>
  <c r="E143" i="4"/>
  <c r="N143" i="4"/>
  <c r="D143" i="4"/>
  <c r="M152" i="4"/>
  <c r="J152" i="4"/>
  <c r="D152" i="4"/>
  <c r="N152" i="4"/>
  <c r="H152" i="4"/>
  <c r="C152" i="4"/>
  <c r="L152" i="4"/>
  <c r="G152" i="4"/>
  <c r="B152" i="4"/>
  <c r="J155" i="4"/>
  <c r="M158" i="4"/>
  <c r="J158" i="4"/>
  <c r="D158" i="4"/>
  <c r="N158" i="4"/>
  <c r="H158" i="4"/>
  <c r="C158" i="4"/>
  <c r="L158" i="4"/>
  <c r="G158" i="4"/>
  <c r="B158" i="4"/>
  <c r="K166" i="4"/>
  <c r="I177" i="4"/>
  <c r="E177" i="4"/>
  <c r="N177" i="4"/>
  <c r="D177" i="4"/>
  <c r="K180" i="4"/>
  <c r="G180" i="4"/>
  <c r="J187" i="4"/>
  <c r="K190" i="4"/>
  <c r="H194" i="4"/>
  <c r="G194" i="4"/>
  <c r="M197" i="4"/>
  <c r="E197" i="4"/>
  <c r="J197" i="4"/>
  <c r="C197" i="4"/>
  <c r="I197" i="4"/>
  <c r="B197" i="4"/>
  <c r="H200" i="4"/>
  <c r="F142" i="4"/>
  <c r="K142" i="4"/>
  <c r="D144" i="4"/>
  <c r="J144" i="4"/>
  <c r="D146" i="4"/>
  <c r="J146" i="4"/>
  <c r="C148" i="4"/>
  <c r="H148" i="4"/>
  <c r="N148" i="4"/>
  <c r="H149" i="4"/>
  <c r="C150" i="4"/>
  <c r="H150" i="4"/>
  <c r="N150" i="4"/>
  <c r="I151" i="4"/>
  <c r="F154" i="4"/>
  <c r="K154" i="4"/>
  <c r="F156" i="4"/>
  <c r="K156" i="4"/>
  <c r="H159" i="4"/>
  <c r="H160" i="4"/>
  <c r="N160" i="4"/>
  <c r="L161" i="4"/>
  <c r="D162" i="4"/>
  <c r="J162" i="4"/>
  <c r="F164" i="4"/>
  <c r="K164" i="4"/>
  <c r="H167" i="4"/>
  <c r="C168" i="4"/>
  <c r="H168" i="4"/>
  <c r="N168" i="4"/>
  <c r="N169" i="4"/>
  <c r="D170" i="4"/>
  <c r="J170" i="4"/>
  <c r="D172" i="4"/>
  <c r="J172" i="4"/>
  <c r="C174" i="4"/>
  <c r="H174" i="4"/>
  <c r="N174" i="4"/>
  <c r="F176" i="4"/>
  <c r="K176" i="4"/>
  <c r="D178" i="4"/>
  <c r="L178" i="4"/>
  <c r="F179" i="4"/>
  <c r="C181" i="4"/>
  <c r="J181" i="4"/>
  <c r="D184" i="4"/>
  <c r="K184" i="4"/>
  <c r="C189" i="4"/>
  <c r="J189" i="4"/>
  <c r="M191" i="4"/>
  <c r="E192" i="4"/>
  <c r="M192" i="4"/>
  <c r="K198" i="4"/>
  <c r="F144" i="4"/>
  <c r="K144" i="4"/>
  <c r="F146" i="4"/>
  <c r="K146" i="4"/>
  <c r="M149" i="4"/>
  <c r="J151" i="4"/>
  <c r="F162" i="4"/>
  <c r="K162" i="4"/>
  <c r="F170" i="4"/>
  <c r="K170" i="4"/>
  <c r="F172" i="4"/>
  <c r="K172" i="4"/>
  <c r="G178" i="4"/>
  <c r="M178" i="4"/>
  <c r="H192" i="4"/>
  <c r="C142" i="4"/>
  <c r="H142" i="4"/>
  <c r="N142" i="4"/>
  <c r="B144" i="4"/>
  <c r="G144" i="4"/>
  <c r="L144" i="4"/>
  <c r="B146" i="4"/>
  <c r="G146" i="4"/>
  <c r="L146" i="4"/>
  <c r="F148" i="4"/>
  <c r="K148" i="4"/>
  <c r="F150" i="4"/>
  <c r="K150" i="4"/>
  <c r="D151" i="4"/>
  <c r="C154" i="4"/>
  <c r="H154" i="4"/>
  <c r="N154" i="4"/>
  <c r="C156" i="4"/>
  <c r="H156" i="4"/>
  <c r="N156" i="4"/>
  <c r="F160" i="4"/>
  <c r="K160" i="4"/>
  <c r="D161" i="4"/>
  <c r="B162" i="4"/>
  <c r="G162" i="4"/>
  <c r="L162" i="4"/>
  <c r="H163" i="4"/>
  <c r="H164" i="4"/>
  <c r="N164" i="4"/>
  <c r="F168" i="4"/>
  <c r="K168" i="4"/>
  <c r="B170" i="4"/>
  <c r="G170" i="4"/>
  <c r="L170" i="4"/>
  <c r="B172" i="4"/>
  <c r="G172" i="4"/>
  <c r="L172" i="4"/>
  <c r="F174" i="4"/>
  <c r="K174" i="4"/>
  <c r="C176" i="4"/>
  <c r="H176" i="4"/>
  <c r="N176" i="4"/>
  <c r="B178" i="4"/>
  <c r="G181" i="4"/>
  <c r="G189" i="4"/>
  <c r="C192" i="4"/>
  <c r="F3" i="4"/>
  <c r="F7" i="4"/>
  <c r="H7" i="4" s="1"/>
  <c r="F11" i="4"/>
  <c r="D14" i="4"/>
  <c r="B15" i="4"/>
  <c r="F19" i="4"/>
  <c r="H19" i="4" s="1"/>
  <c r="F23" i="4"/>
  <c r="D30" i="4"/>
  <c r="B31" i="4"/>
  <c r="D34" i="4"/>
  <c r="K34" i="4" s="1"/>
  <c r="B35" i="4"/>
  <c r="D38" i="4"/>
  <c r="B39" i="4"/>
  <c r="D42" i="4"/>
  <c r="K42" i="4" s="1"/>
  <c r="B43" i="4"/>
  <c r="F47" i="4"/>
  <c r="F51" i="4"/>
  <c r="D54" i="4"/>
  <c r="B55" i="4"/>
  <c r="L67" i="4"/>
  <c r="H67" i="4"/>
  <c r="D67" i="4"/>
  <c r="K67" i="4"/>
  <c r="G67" i="4"/>
  <c r="C67" i="4"/>
  <c r="N67" i="4"/>
  <c r="J67" i="4"/>
  <c r="F67" i="4"/>
  <c r="B67" i="4"/>
  <c r="I75" i="4"/>
  <c r="K78" i="4"/>
  <c r="K14" i="4"/>
  <c r="G14" i="4"/>
  <c r="C14" i="4"/>
  <c r="N14" i="4"/>
  <c r="J14" i="4"/>
  <c r="F14" i="4"/>
  <c r="B14" i="4"/>
  <c r="I14" i="4"/>
  <c r="L15" i="4"/>
  <c r="H15" i="4"/>
  <c r="D15" i="4"/>
  <c r="K15" i="4"/>
  <c r="G15" i="4"/>
  <c r="C15" i="4"/>
  <c r="I15" i="4"/>
  <c r="K30" i="4"/>
  <c r="G30" i="4"/>
  <c r="C30" i="4"/>
  <c r="N30" i="4"/>
  <c r="J30" i="4"/>
  <c r="F30" i="4"/>
  <c r="B30" i="4"/>
  <c r="I30" i="4"/>
  <c r="L31" i="4"/>
  <c r="H31" i="4"/>
  <c r="D31" i="4"/>
  <c r="K31" i="4"/>
  <c r="G31" i="4"/>
  <c r="C31" i="4"/>
  <c r="I31" i="4"/>
  <c r="G34" i="4"/>
  <c r="I34" i="4" s="1"/>
  <c r="C34" i="4"/>
  <c r="F34" i="4"/>
  <c r="H34" i="4" s="1"/>
  <c r="B34" i="4"/>
  <c r="D35" i="4"/>
  <c r="K35" i="4" s="1"/>
  <c r="G35" i="4"/>
  <c r="I35" i="4" s="1"/>
  <c r="C35" i="4"/>
  <c r="K38" i="4"/>
  <c r="G38" i="4"/>
  <c r="I38" i="4" s="1"/>
  <c r="C38" i="4"/>
  <c r="F38" i="4"/>
  <c r="B38" i="4"/>
  <c r="D39" i="4"/>
  <c r="K39" i="4" s="1"/>
  <c r="G39" i="4"/>
  <c r="I39" i="4" s="1"/>
  <c r="C39" i="4"/>
  <c r="G42" i="4"/>
  <c r="I42" i="4" s="1"/>
  <c r="C42" i="4"/>
  <c r="F42" i="4"/>
  <c r="H42" i="4" s="1"/>
  <c r="B42" i="4"/>
  <c r="L43" i="4"/>
  <c r="H43" i="4"/>
  <c r="D43" i="4"/>
  <c r="K43" i="4"/>
  <c r="G43" i="4"/>
  <c r="C43" i="4"/>
  <c r="I43" i="4"/>
  <c r="K54" i="4"/>
  <c r="G54" i="4"/>
  <c r="C54" i="4"/>
  <c r="N54" i="4"/>
  <c r="J54" i="4"/>
  <c r="F54" i="4"/>
  <c r="B54" i="4"/>
  <c r="I54" i="4"/>
  <c r="L55" i="4"/>
  <c r="H55" i="4"/>
  <c r="D55" i="4"/>
  <c r="K55" i="4"/>
  <c r="G55" i="4"/>
  <c r="C55" i="4"/>
  <c r="I55" i="4"/>
  <c r="L59" i="4"/>
  <c r="H59" i="4"/>
  <c r="D59" i="4"/>
  <c r="K59" i="4"/>
  <c r="G59" i="4"/>
  <c r="C59" i="4"/>
  <c r="N59" i="4"/>
  <c r="J59" i="4"/>
  <c r="F59" i="4"/>
  <c r="B59" i="4"/>
  <c r="L71" i="4"/>
  <c r="H71" i="4"/>
  <c r="D71" i="4"/>
  <c r="K71" i="4"/>
  <c r="G71" i="4"/>
  <c r="C71" i="4"/>
  <c r="N71" i="4"/>
  <c r="J71" i="4"/>
  <c r="F71" i="4"/>
  <c r="B71" i="4"/>
  <c r="G81" i="4"/>
  <c r="I81" i="4" s="1"/>
  <c r="C81" i="4"/>
  <c r="F81" i="4"/>
  <c r="H81" i="4" s="1"/>
  <c r="B81" i="4"/>
  <c r="E81" i="4"/>
  <c r="L81" i="4" s="1"/>
  <c r="D81" i="4"/>
  <c r="K81" i="4" s="1"/>
  <c r="K105" i="4"/>
  <c r="G105" i="4"/>
  <c r="C105" i="4"/>
  <c r="N105" i="4"/>
  <c r="J105" i="4"/>
  <c r="F105" i="4"/>
  <c r="B105" i="4"/>
  <c r="H105" i="4"/>
  <c r="M105" i="4"/>
  <c r="E105" i="4"/>
  <c r="L105" i="4"/>
  <c r="D105" i="4"/>
  <c r="K145" i="4"/>
  <c r="G145" i="4"/>
  <c r="C145" i="4"/>
  <c r="J145" i="4"/>
  <c r="E145" i="4"/>
  <c r="N145" i="4"/>
  <c r="I145" i="4"/>
  <c r="D145" i="4"/>
  <c r="H145" i="4"/>
  <c r="F145" i="4"/>
  <c r="M145" i="4"/>
  <c r="B145" i="4"/>
  <c r="L3" i="4"/>
  <c r="H3" i="4"/>
  <c r="D3" i="4"/>
  <c r="K3" i="4" s="1"/>
  <c r="G3" i="4"/>
  <c r="I3" i="4" s="1"/>
  <c r="C3" i="4"/>
  <c r="K6" i="4"/>
  <c r="G6" i="4"/>
  <c r="C6" i="4"/>
  <c r="F6" i="4"/>
  <c r="H6" i="4" s="1"/>
  <c r="J6" i="4" s="1"/>
  <c r="B6" i="4"/>
  <c r="I6" i="4"/>
  <c r="L7" i="4"/>
  <c r="D7" i="4"/>
  <c r="K7" i="4" s="1"/>
  <c r="G7" i="4"/>
  <c r="I7" i="4" s="1"/>
  <c r="C7" i="4"/>
  <c r="K10" i="4"/>
  <c r="G10" i="4"/>
  <c r="C10" i="4"/>
  <c r="N10" i="4"/>
  <c r="J10" i="4"/>
  <c r="F10" i="4"/>
  <c r="B10" i="4"/>
  <c r="I10" i="4"/>
  <c r="L11" i="4"/>
  <c r="H11" i="4"/>
  <c r="D11" i="4"/>
  <c r="K11" i="4"/>
  <c r="G11" i="4"/>
  <c r="C11" i="4"/>
  <c r="I11" i="4"/>
  <c r="E14" i="4"/>
  <c r="M14" i="4"/>
  <c r="E15" i="4"/>
  <c r="M15" i="4"/>
  <c r="K18" i="4"/>
  <c r="G18" i="4"/>
  <c r="I18" i="4" s="1"/>
  <c r="C18" i="4"/>
  <c r="F18" i="4"/>
  <c r="H18" i="4" s="1"/>
  <c r="B18" i="4"/>
  <c r="L19" i="4"/>
  <c r="D19" i="4"/>
  <c r="K19" i="4" s="1"/>
  <c r="G19" i="4"/>
  <c r="I19" i="4" s="1"/>
  <c r="C19" i="4"/>
  <c r="K22" i="4"/>
  <c r="G22" i="4"/>
  <c r="I22" i="4" s="1"/>
  <c r="C22" i="4"/>
  <c r="F22" i="4"/>
  <c r="H22" i="4" s="1"/>
  <c r="B22" i="4"/>
  <c r="L23" i="4"/>
  <c r="H23" i="4"/>
  <c r="D23" i="4"/>
  <c r="K23" i="4" s="1"/>
  <c r="G23" i="4"/>
  <c r="I23" i="4" s="1"/>
  <c r="C23" i="4"/>
  <c r="K26" i="4"/>
  <c r="G26" i="4"/>
  <c r="I26" i="4" s="1"/>
  <c r="C26" i="4"/>
  <c r="F26" i="4"/>
  <c r="H26" i="4" s="1"/>
  <c r="B26" i="4"/>
  <c r="L27" i="4"/>
  <c r="H27" i="4"/>
  <c r="D27" i="4"/>
  <c r="K27" i="4" s="1"/>
  <c r="G27" i="4"/>
  <c r="I27" i="4" s="1"/>
  <c r="C27" i="4"/>
  <c r="E30" i="4"/>
  <c r="M30" i="4"/>
  <c r="E31" i="4"/>
  <c r="M31" i="4"/>
  <c r="E34" i="4"/>
  <c r="L34" i="4" s="1"/>
  <c r="E35" i="4"/>
  <c r="L35" i="4" s="1"/>
  <c r="E38" i="4"/>
  <c r="L38" i="4" s="1"/>
  <c r="E39" i="4"/>
  <c r="L39" i="4" s="1"/>
  <c r="E42" i="4"/>
  <c r="L42" i="4" s="1"/>
  <c r="E43" i="4"/>
  <c r="M43" i="4"/>
  <c r="K46" i="4"/>
  <c r="G46" i="4"/>
  <c r="C46" i="4"/>
  <c r="N46" i="4"/>
  <c r="J46" i="4"/>
  <c r="F46" i="4"/>
  <c r="B46" i="4"/>
  <c r="I46" i="4"/>
  <c r="L47" i="4"/>
  <c r="H47" i="4"/>
  <c r="D47" i="4"/>
  <c r="K47" i="4"/>
  <c r="G47" i="4"/>
  <c r="C47" i="4"/>
  <c r="I47" i="4"/>
  <c r="K50" i="4"/>
  <c r="G50" i="4"/>
  <c r="C50" i="4"/>
  <c r="F50" i="4"/>
  <c r="H50" i="4" s="1"/>
  <c r="J50" i="4" s="1"/>
  <c r="B50" i="4"/>
  <c r="I50" i="4"/>
  <c r="L51" i="4"/>
  <c r="H51" i="4"/>
  <c r="D51" i="4"/>
  <c r="K51" i="4" s="1"/>
  <c r="G51" i="4"/>
  <c r="C51" i="4"/>
  <c r="I51" i="4"/>
  <c r="E54" i="4"/>
  <c r="M54" i="4"/>
  <c r="E55" i="4"/>
  <c r="M55" i="4"/>
  <c r="K58" i="4"/>
  <c r="G58" i="4"/>
  <c r="C58" i="4"/>
  <c r="N58" i="4"/>
  <c r="J58" i="4"/>
  <c r="F58" i="4"/>
  <c r="B58" i="4"/>
  <c r="M58" i="4"/>
  <c r="I58" i="4"/>
  <c r="L58" i="4"/>
  <c r="I59" i="4"/>
  <c r="E67" i="4"/>
  <c r="I71" i="4"/>
  <c r="L79" i="4"/>
  <c r="D79" i="4"/>
  <c r="K79" i="4" s="1"/>
  <c r="G79" i="4"/>
  <c r="I79" i="4" s="1"/>
  <c r="C79" i="4"/>
  <c r="F79" i="4"/>
  <c r="H79" i="4" s="1"/>
  <c r="B79" i="4"/>
  <c r="H14" i="4"/>
  <c r="F15" i="4"/>
  <c r="N15" i="4"/>
  <c r="H30" i="4"/>
  <c r="F31" i="4"/>
  <c r="N31" i="4"/>
  <c r="F35" i="4"/>
  <c r="H35" i="4" s="1"/>
  <c r="H38" i="4"/>
  <c r="F39" i="4"/>
  <c r="H39" i="4" s="1"/>
  <c r="F43" i="4"/>
  <c r="N43" i="4"/>
  <c r="H54" i="4"/>
  <c r="F55" i="4"/>
  <c r="N55" i="4"/>
  <c r="M59" i="4"/>
  <c r="L63" i="4"/>
  <c r="D63" i="4"/>
  <c r="K63" i="4" s="1"/>
  <c r="G63" i="4"/>
  <c r="I63" i="4" s="1"/>
  <c r="C63" i="4"/>
  <c r="F63" i="4"/>
  <c r="H63" i="4" s="1"/>
  <c r="B63" i="4"/>
  <c r="M71" i="4"/>
  <c r="L75" i="4"/>
  <c r="H75" i="4"/>
  <c r="D75" i="4"/>
  <c r="K75" i="4"/>
  <c r="G75" i="4"/>
  <c r="C75" i="4"/>
  <c r="N75" i="4"/>
  <c r="J75" i="4"/>
  <c r="F75" i="4"/>
  <c r="B75" i="4"/>
  <c r="D82" i="4"/>
  <c r="K82" i="4" s="1"/>
  <c r="G82" i="4"/>
  <c r="I82" i="4" s="1"/>
  <c r="C82" i="4"/>
  <c r="F82" i="4"/>
  <c r="H82" i="4" s="1"/>
  <c r="E82" i="4"/>
  <c r="L82" i="4" s="1"/>
  <c r="B82" i="4"/>
  <c r="L106" i="4"/>
  <c r="H106" i="4"/>
  <c r="D106" i="4"/>
  <c r="K106" i="4"/>
  <c r="G106" i="4"/>
  <c r="C106" i="4"/>
  <c r="N106" i="4"/>
  <c r="F106" i="4"/>
  <c r="M106" i="4"/>
  <c r="E106" i="4"/>
  <c r="J106" i="4"/>
  <c r="B106" i="4"/>
  <c r="L133" i="4"/>
  <c r="H133" i="4"/>
  <c r="D133" i="4"/>
  <c r="J133" i="4"/>
  <c r="E133" i="4"/>
  <c r="N133" i="4"/>
  <c r="I133" i="4"/>
  <c r="C133" i="4"/>
  <c r="G133" i="4"/>
  <c r="F133" i="4"/>
  <c r="M133" i="4"/>
  <c r="B133" i="4"/>
  <c r="K153" i="4"/>
  <c r="G153" i="4"/>
  <c r="C153" i="4"/>
  <c r="J153" i="4"/>
  <c r="E153" i="4"/>
  <c r="N153" i="4"/>
  <c r="I153" i="4"/>
  <c r="D153" i="4"/>
  <c r="H153" i="4"/>
  <c r="F153" i="4"/>
  <c r="M153" i="4"/>
  <c r="B153" i="4"/>
  <c r="E62" i="4"/>
  <c r="I62" i="4"/>
  <c r="M62" i="4"/>
  <c r="E66" i="4"/>
  <c r="I66" i="4"/>
  <c r="M66" i="4"/>
  <c r="E70" i="4"/>
  <c r="I70" i="4"/>
  <c r="M70" i="4"/>
  <c r="E74" i="4"/>
  <c r="I74" i="4"/>
  <c r="M74" i="4"/>
  <c r="E78" i="4"/>
  <c r="L78" i="4" s="1"/>
  <c r="K85" i="4"/>
  <c r="G85" i="4"/>
  <c r="C85" i="4"/>
  <c r="N85" i="4"/>
  <c r="J85" i="4"/>
  <c r="F85" i="4"/>
  <c r="B85" i="4"/>
  <c r="I85" i="4"/>
  <c r="L86" i="4"/>
  <c r="H86" i="4"/>
  <c r="D86" i="4"/>
  <c r="K86" i="4"/>
  <c r="G86" i="4"/>
  <c r="C86" i="4"/>
  <c r="I86" i="4"/>
  <c r="G109" i="4"/>
  <c r="C109" i="4"/>
  <c r="F109" i="4"/>
  <c r="H109" i="4" s="1"/>
  <c r="B109" i="4"/>
  <c r="I109" i="4"/>
  <c r="H110" i="4"/>
  <c r="D110" i="4"/>
  <c r="K110" i="4" s="1"/>
  <c r="G110" i="4"/>
  <c r="I110" i="4" s="1"/>
  <c r="J110" i="4" s="1"/>
  <c r="C110" i="4"/>
  <c r="G117" i="4"/>
  <c r="I117" i="4" s="1"/>
  <c r="J117" i="4" s="1"/>
  <c r="M117" i="4" s="1"/>
  <c r="N117" i="4" s="1"/>
  <c r="C117" i="4"/>
  <c r="F117" i="4"/>
  <c r="H117" i="4" s="1"/>
  <c r="B117" i="4"/>
  <c r="L118" i="4"/>
  <c r="H118" i="4"/>
  <c r="D118" i="4"/>
  <c r="K118" i="4"/>
  <c r="G118" i="4"/>
  <c r="C118" i="4"/>
  <c r="I118" i="4"/>
  <c r="K121" i="4"/>
  <c r="G121" i="4"/>
  <c r="C121" i="4"/>
  <c r="N121" i="4"/>
  <c r="J121" i="4"/>
  <c r="F121" i="4"/>
  <c r="B121" i="4"/>
  <c r="I121" i="4"/>
  <c r="L122" i="4"/>
  <c r="H122" i="4"/>
  <c r="D122" i="4"/>
  <c r="K122" i="4"/>
  <c r="G122" i="4"/>
  <c r="C122" i="4"/>
  <c r="I122" i="4"/>
  <c r="L129" i="4"/>
  <c r="H129" i="4"/>
  <c r="D129" i="4"/>
  <c r="N129" i="4"/>
  <c r="I129" i="4"/>
  <c r="C129" i="4"/>
  <c r="M129" i="4"/>
  <c r="G129" i="4"/>
  <c r="B129" i="4"/>
  <c r="K129" i="4"/>
  <c r="K132" i="4"/>
  <c r="G132" i="4"/>
  <c r="C132" i="4"/>
  <c r="J132" i="4"/>
  <c r="E132" i="4"/>
  <c r="N132" i="4"/>
  <c r="I132" i="4"/>
  <c r="D132" i="4"/>
  <c r="L132" i="4"/>
  <c r="N186" i="4"/>
  <c r="J186" i="4"/>
  <c r="F186" i="4"/>
  <c r="B186" i="4"/>
  <c r="K186" i="4"/>
  <c r="E186" i="4"/>
  <c r="I186" i="4"/>
  <c r="D186" i="4"/>
  <c r="H186" i="4"/>
  <c r="G186" i="4"/>
  <c r="M186" i="4"/>
  <c r="C186" i="4"/>
  <c r="N188" i="4"/>
  <c r="J188" i="4"/>
  <c r="F188" i="4"/>
  <c r="B188" i="4"/>
  <c r="I188" i="4"/>
  <c r="D188" i="4"/>
  <c r="M188" i="4"/>
  <c r="H188" i="4"/>
  <c r="C188" i="4"/>
  <c r="K188" i="4"/>
  <c r="G188" i="4"/>
  <c r="E188" i="4"/>
  <c r="D4" i="4"/>
  <c r="K4" i="4" s="1"/>
  <c r="E5" i="4"/>
  <c r="L5" i="4" s="1"/>
  <c r="I5" i="4"/>
  <c r="J5" i="4" s="1"/>
  <c r="M5" i="4" s="1"/>
  <c r="N5" i="4" s="1"/>
  <c r="D8" i="4"/>
  <c r="K8" i="4" s="1"/>
  <c r="E9" i="4"/>
  <c r="L9" i="4" s="1"/>
  <c r="I9" i="4"/>
  <c r="J9" i="4" s="1"/>
  <c r="D12" i="4"/>
  <c r="H12" i="4"/>
  <c r="L12" i="4"/>
  <c r="E13" i="4"/>
  <c r="I13" i="4"/>
  <c r="D16" i="4"/>
  <c r="H16" i="4"/>
  <c r="L16" i="4"/>
  <c r="E17" i="4"/>
  <c r="I17" i="4"/>
  <c r="D20" i="4"/>
  <c r="K20" i="4" s="1"/>
  <c r="H20" i="4"/>
  <c r="E21" i="4"/>
  <c r="L21" i="4" s="1"/>
  <c r="I21" i="4"/>
  <c r="D24" i="4"/>
  <c r="K24" i="4" s="1"/>
  <c r="H24" i="4"/>
  <c r="E25" i="4"/>
  <c r="L25" i="4" s="1"/>
  <c r="I25" i="4"/>
  <c r="J25" i="4" s="1"/>
  <c r="D28" i="4"/>
  <c r="H28" i="4"/>
  <c r="L28" i="4"/>
  <c r="E29" i="4"/>
  <c r="I29" i="4"/>
  <c r="D32" i="4"/>
  <c r="H32" i="4"/>
  <c r="L32" i="4"/>
  <c r="E33" i="4"/>
  <c r="L33" i="4" s="1"/>
  <c r="I33" i="4"/>
  <c r="D36" i="4"/>
  <c r="K36" i="4" s="1"/>
  <c r="E37" i="4"/>
  <c r="L37" i="4" s="1"/>
  <c r="I37" i="4"/>
  <c r="J37" i="4" s="1"/>
  <c r="M37" i="4" s="1"/>
  <c r="N37" i="4" s="1"/>
  <c r="D40" i="4"/>
  <c r="K40" i="4" s="1"/>
  <c r="H40" i="4"/>
  <c r="E41" i="4"/>
  <c r="L41" i="4" s="1"/>
  <c r="I41" i="4"/>
  <c r="D44" i="4"/>
  <c r="H44" i="4"/>
  <c r="L44" i="4"/>
  <c r="E45" i="4"/>
  <c r="I45" i="4"/>
  <c r="D48" i="4"/>
  <c r="K48" i="4" s="1"/>
  <c r="E49" i="4"/>
  <c r="L49" i="4" s="1"/>
  <c r="I49" i="4"/>
  <c r="J49" i="4" s="1"/>
  <c r="D52" i="4"/>
  <c r="K52" i="4" s="1"/>
  <c r="H52" i="4"/>
  <c r="E53" i="4"/>
  <c r="I53" i="4"/>
  <c r="D56" i="4"/>
  <c r="H56" i="4"/>
  <c r="L56" i="4"/>
  <c r="E57" i="4"/>
  <c r="I57" i="4"/>
  <c r="D60" i="4"/>
  <c r="H60" i="4"/>
  <c r="L60" i="4"/>
  <c r="E61" i="4"/>
  <c r="I61" i="4"/>
  <c r="B62" i="4"/>
  <c r="F62" i="4"/>
  <c r="J62" i="4"/>
  <c r="N62" i="4"/>
  <c r="D64" i="4"/>
  <c r="K64" i="4" s="1"/>
  <c r="H64" i="4"/>
  <c r="E65" i="4"/>
  <c r="I65" i="4"/>
  <c r="B66" i="4"/>
  <c r="F66" i="4"/>
  <c r="J66" i="4"/>
  <c r="N66" i="4"/>
  <c r="D68" i="4"/>
  <c r="H68" i="4"/>
  <c r="L68" i="4"/>
  <c r="E69" i="4"/>
  <c r="I69" i="4"/>
  <c r="B70" i="4"/>
  <c r="F70" i="4"/>
  <c r="J70" i="4"/>
  <c r="N70" i="4"/>
  <c r="D72" i="4"/>
  <c r="H72" i="4"/>
  <c r="L72" i="4"/>
  <c r="E73" i="4"/>
  <c r="I73" i="4"/>
  <c r="B74" i="4"/>
  <c r="F74" i="4"/>
  <c r="J74" i="4"/>
  <c r="N74" i="4"/>
  <c r="D76" i="4"/>
  <c r="H76" i="4"/>
  <c r="L76" i="4"/>
  <c r="E77" i="4"/>
  <c r="I77" i="4"/>
  <c r="B78" i="4"/>
  <c r="F78" i="4"/>
  <c r="H78" i="4" s="1"/>
  <c r="E80" i="4"/>
  <c r="L80" i="4" s="1"/>
  <c r="D85" i="4"/>
  <c r="L85" i="4"/>
  <c r="B86" i="4"/>
  <c r="J86" i="4"/>
  <c r="K89" i="4"/>
  <c r="G89" i="4"/>
  <c r="C89" i="4"/>
  <c r="N89" i="4"/>
  <c r="J89" i="4"/>
  <c r="F89" i="4"/>
  <c r="B89" i="4"/>
  <c r="I89" i="4"/>
  <c r="L90" i="4"/>
  <c r="H90" i="4"/>
  <c r="D90" i="4"/>
  <c r="K90" i="4"/>
  <c r="G90" i="4"/>
  <c r="C90" i="4"/>
  <c r="I90" i="4"/>
  <c r="F94" i="4"/>
  <c r="H94" i="4" s="1"/>
  <c r="K97" i="4"/>
  <c r="G97" i="4"/>
  <c r="C97" i="4"/>
  <c r="N97" i="4"/>
  <c r="J97" i="4"/>
  <c r="F97" i="4"/>
  <c r="B97" i="4"/>
  <c r="I97" i="4"/>
  <c r="L98" i="4"/>
  <c r="H98" i="4"/>
  <c r="D98" i="4"/>
  <c r="K98" i="4"/>
  <c r="G98" i="4"/>
  <c r="C98" i="4"/>
  <c r="I98" i="4"/>
  <c r="F102" i="4"/>
  <c r="D109" i="4"/>
  <c r="K109" i="4" s="1"/>
  <c r="L109" i="4"/>
  <c r="B110" i="4"/>
  <c r="F114" i="4"/>
  <c r="D117" i="4"/>
  <c r="K117" i="4" s="1"/>
  <c r="B118" i="4"/>
  <c r="J118" i="4"/>
  <c r="D121" i="4"/>
  <c r="L121" i="4"/>
  <c r="B122" i="4"/>
  <c r="J122" i="4"/>
  <c r="K123" i="4"/>
  <c r="E129" i="4"/>
  <c r="B132" i="4"/>
  <c r="M132" i="4"/>
  <c r="K141" i="4"/>
  <c r="G141" i="4"/>
  <c r="C141" i="4"/>
  <c r="J141" i="4"/>
  <c r="E141" i="4"/>
  <c r="N141" i="4"/>
  <c r="I141" i="4"/>
  <c r="D141" i="4"/>
  <c r="L141" i="4"/>
  <c r="K149" i="4"/>
  <c r="G149" i="4"/>
  <c r="C149" i="4"/>
  <c r="J149" i="4"/>
  <c r="E149" i="4"/>
  <c r="N149" i="4"/>
  <c r="I149" i="4"/>
  <c r="D149" i="4"/>
  <c r="L149" i="4"/>
  <c r="K171" i="4"/>
  <c r="G171" i="4"/>
  <c r="C171" i="4"/>
  <c r="J171" i="4"/>
  <c r="E171" i="4"/>
  <c r="N171" i="4"/>
  <c r="I171" i="4"/>
  <c r="D171" i="4"/>
  <c r="M171" i="4"/>
  <c r="H171" i="4"/>
  <c r="B171" i="4"/>
  <c r="L171" i="4"/>
  <c r="L186" i="4"/>
  <c r="L188" i="4"/>
  <c r="E4" i="4"/>
  <c r="L4" i="4" s="1"/>
  <c r="I4" i="4"/>
  <c r="E8" i="4"/>
  <c r="L8" i="4" s="1"/>
  <c r="I8" i="4"/>
  <c r="E12" i="4"/>
  <c r="I12" i="4"/>
  <c r="E16" i="4"/>
  <c r="I16" i="4"/>
  <c r="E20" i="4"/>
  <c r="L20" i="4" s="1"/>
  <c r="I20" i="4"/>
  <c r="E24" i="4"/>
  <c r="L24" i="4" s="1"/>
  <c r="I24" i="4"/>
  <c r="E28" i="4"/>
  <c r="I28" i="4"/>
  <c r="E32" i="4"/>
  <c r="I32" i="4"/>
  <c r="E36" i="4"/>
  <c r="L36" i="4" s="1"/>
  <c r="I36" i="4"/>
  <c r="E40" i="4"/>
  <c r="L40" i="4" s="1"/>
  <c r="I40" i="4"/>
  <c r="E44" i="4"/>
  <c r="I44" i="4"/>
  <c r="E48" i="4"/>
  <c r="L48" i="4" s="1"/>
  <c r="I48" i="4"/>
  <c r="E52" i="4"/>
  <c r="L52" i="4" s="1"/>
  <c r="I52" i="4"/>
  <c r="E56" i="4"/>
  <c r="I56" i="4"/>
  <c r="E60" i="4"/>
  <c r="I60" i="4"/>
  <c r="C62" i="4"/>
  <c r="G62" i="4"/>
  <c r="E64" i="4"/>
  <c r="L64" i="4" s="1"/>
  <c r="I64" i="4"/>
  <c r="C66" i="4"/>
  <c r="G66" i="4"/>
  <c r="E68" i="4"/>
  <c r="I68" i="4"/>
  <c r="C70" i="4"/>
  <c r="G70" i="4"/>
  <c r="E72" i="4"/>
  <c r="I72" i="4"/>
  <c r="C74" i="4"/>
  <c r="G74" i="4"/>
  <c r="E76" i="4"/>
  <c r="I76" i="4"/>
  <c r="C78" i="4"/>
  <c r="G78" i="4"/>
  <c r="I78" i="4" s="1"/>
  <c r="F80" i="4"/>
  <c r="H80" i="4" s="1"/>
  <c r="B80" i="4"/>
  <c r="G80" i="4"/>
  <c r="I80" i="4" s="1"/>
  <c r="E85" i="4"/>
  <c r="M85" i="4"/>
  <c r="E86" i="4"/>
  <c r="M86" i="4"/>
  <c r="K93" i="4"/>
  <c r="G93" i="4"/>
  <c r="C93" i="4"/>
  <c r="F93" i="4"/>
  <c r="H93" i="4" s="1"/>
  <c r="B93" i="4"/>
  <c r="I93" i="4"/>
  <c r="L94" i="4"/>
  <c r="D94" i="4"/>
  <c r="K94" i="4"/>
  <c r="G94" i="4"/>
  <c r="I94" i="4" s="1"/>
  <c r="C94" i="4"/>
  <c r="K101" i="4"/>
  <c r="G101" i="4"/>
  <c r="C101" i="4"/>
  <c r="N101" i="4"/>
  <c r="J101" i="4"/>
  <c r="F101" i="4"/>
  <c r="B101" i="4"/>
  <c r="I101" i="4"/>
  <c r="L102" i="4"/>
  <c r="H102" i="4"/>
  <c r="D102" i="4"/>
  <c r="K102" i="4"/>
  <c r="G102" i="4"/>
  <c r="C102" i="4"/>
  <c r="I102" i="4"/>
  <c r="E109" i="4"/>
  <c r="E110" i="4"/>
  <c r="L110" i="4" s="1"/>
  <c r="K113" i="4"/>
  <c r="G113" i="4"/>
  <c r="I113" i="4" s="1"/>
  <c r="C113" i="4"/>
  <c r="F113" i="4"/>
  <c r="H113" i="4" s="1"/>
  <c r="J113" i="4" s="1"/>
  <c r="B113" i="4"/>
  <c r="L114" i="4"/>
  <c r="H114" i="4"/>
  <c r="D114" i="4"/>
  <c r="K114" i="4" s="1"/>
  <c r="G114" i="4"/>
  <c r="I114" i="4" s="1"/>
  <c r="C114" i="4"/>
  <c r="E117" i="4"/>
  <c r="L117" i="4" s="1"/>
  <c r="E118" i="4"/>
  <c r="M118" i="4"/>
  <c r="E121" i="4"/>
  <c r="M121" i="4"/>
  <c r="E122" i="4"/>
  <c r="M122" i="4"/>
  <c r="K128" i="4"/>
  <c r="G128" i="4"/>
  <c r="C128" i="4"/>
  <c r="N128" i="4"/>
  <c r="I128" i="4"/>
  <c r="D128" i="4"/>
  <c r="M128" i="4"/>
  <c r="H128" i="4"/>
  <c r="B128" i="4"/>
  <c r="L128" i="4"/>
  <c r="F129" i="4"/>
  <c r="N131" i="4"/>
  <c r="J131" i="4"/>
  <c r="F131" i="4"/>
  <c r="B131" i="4"/>
  <c r="I131" i="4"/>
  <c r="D131" i="4"/>
  <c r="M131" i="4"/>
  <c r="H131" i="4"/>
  <c r="C131" i="4"/>
  <c r="L131" i="4"/>
  <c r="F132" i="4"/>
  <c r="N135" i="4"/>
  <c r="J135" i="4"/>
  <c r="F135" i="4"/>
  <c r="B135" i="4"/>
  <c r="K135" i="4"/>
  <c r="E135" i="4"/>
  <c r="I135" i="4"/>
  <c r="D135" i="4"/>
  <c r="L135" i="4"/>
  <c r="F171" i="4"/>
  <c r="E84" i="4"/>
  <c r="I84" i="4"/>
  <c r="M84" i="4"/>
  <c r="E88" i="4"/>
  <c r="I88" i="4"/>
  <c r="M88" i="4"/>
  <c r="E92" i="4"/>
  <c r="I92" i="4"/>
  <c r="M92" i="4"/>
  <c r="E96" i="4"/>
  <c r="L96" i="4" s="1"/>
  <c r="I96" i="4"/>
  <c r="E100" i="4"/>
  <c r="I100" i="4"/>
  <c r="M100" i="4"/>
  <c r="E104" i="4"/>
  <c r="I104" i="4"/>
  <c r="M104" i="4"/>
  <c r="E108" i="4"/>
  <c r="L108" i="4" s="1"/>
  <c r="I108" i="4"/>
  <c r="D111" i="4"/>
  <c r="K111" i="4" s="1"/>
  <c r="H111" i="4"/>
  <c r="E112" i="4"/>
  <c r="L112" i="4" s="1"/>
  <c r="I112" i="4"/>
  <c r="D115" i="4"/>
  <c r="K115" i="4" s="1"/>
  <c r="H115" i="4"/>
  <c r="E116" i="4"/>
  <c r="L116" i="4" s="1"/>
  <c r="I116" i="4"/>
  <c r="L119" i="4"/>
  <c r="E120" i="4"/>
  <c r="I120" i="4"/>
  <c r="M120" i="4"/>
  <c r="E123" i="4"/>
  <c r="L123" i="4" s="1"/>
  <c r="K124" i="4"/>
  <c r="G124" i="4"/>
  <c r="I124" i="4" s="1"/>
  <c r="C124" i="4"/>
  <c r="F124" i="4"/>
  <c r="H124" i="4" s="1"/>
  <c r="J124" i="4" s="1"/>
  <c r="M124" i="4" s="1"/>
  <c r="N124" i="4" s="1"/>
  <c r="L124" i="4"/>
  <c r="L125" i="4"/>
  <c r="D125" i="4"/>
  <c r="K125" i="4" s="1"/>
  <c r="F125" i="4"/>
  <c r="H125" i="4" s="1"/>
  <c r="J125" i="4" s="1"/>
  <c r="M125" i="4" s="1"/>
  <c r="N125" i="4" s="1"/>
  <c r="F127" i="4"/>
  <c r="B127" i="4"/>
  <c r="G127" i="4"/>
  <c r="I127" i="4" s="1"/>
  <c r="L127" i="4"/>
  <c r="K139" i="4"/>
  <c r="G139" i="4"/>
  <c r="C139" i="4"/>
  <c r="F139" i="4"/>
  <c r="L139" i="4"/>
  <c r="K143" i="4"/>
  <c r="G143" i="4"/>
  <c r="C143" i="4"/>
  <c r="F143" i="4"/>
  <c r="L143" i="4"/>
  <c r="K147" i="4"/>
  <c r="G147" i="4"/>
  <c r="C147" i="4"/>
  <c r="F147" i="4"/>
  <c r="L147" i="4"/>
  <c r="K151" i="4"/>
  <c r="G151" i="4"/>
  <c r="C151" i="4"/>
  <c r="F151" i="4"/>
  <c r="L151" i="4"/>
  <c r="K155" i="4"/>
  <c r="G155" i="4"/>
  <c r="C155" i="4"/>
  <c r="N155" i="4"/>
  <c r="F155" i="4"/>
  <c r="L155" i="4"/>
  <c r="E83" i="4"/>
  <c r="I83" i="4"/>
  <c r="B84" i="4"/>
  <c r="F84" i="4"/>
  <c r="J84" i="4"/>
  <c r="E87" i="4"/>
  <c r="I87" i="4"/>
  <c r="B88" i="4"/>
  <c r="F88" i="4"/>
  <c r="J88" i="4"/>
  <c r="E91" i="4"/>
  <c r="I91" i="4"/>
  <c r="B92" i="4"/>
  <c r="F92" i="4"/>
  <c r="J92" i="4"/>
  <c r="E95" i="4"/>
  <c r="L95" i="4" s="1"/>
  <c r="B96" i="4"/>
  <c r="F96" i="4"/>
  <c r="H96" i="4" s="1"/>
  <c r="E99" i="4"/>
  <c r="I99" i="4"/>
  <c r="B100" i="4"/>
  <c r="F100" i="4"/>
  <c r="J100" i="4"/>
  <c r="E103" i="4"/>
  <c r="I103" i="4"/>
  <c r="B104" i="4"/>
  <c r="F104" i="4"/>
  <c r="J104" i="4"/>
  <c r="E107" i="4"/>
  <c r="I107" i="4"/>
  <c r="B108" i="4"/>
  <c r="F108" i="4"/>
  <c r="H108" i="4" s="1"/>
  <c r="J108" i="4" s="1"/>
  <c r="M108" i="4" s="1"/>
  <c r="N108" i="4" s="1"/>
  <c r="E111" i="4"/>
  <c r="L111" i="4" s="1"/>
  <c r="I111" i="4"/>
  <c r="B112" i="4"/>
  <c r="F112" i="4"/>
  <c r="H112" i="4" s="1"/>
  <c r="J112" i="4" s="1"/>
  <c r="E115" i="4"/>
  <c r="L115" i="4" s="1"/>
  <c r="I115" i="4"/>
  <c r="B116" i="4"/>
  <c r="F116" i="4"/>
  <c r="H116" i="4" s="1"/>
  <c r="J116" i="4"/>
  <c r="M116" i="4" s="1"/>
  <c r="N116" i="4" s="1"/>
  <c r="E119" i="4"/>
  <c r="I119" i="4"/>
  <c r="B120" i="4"/>
  <c r="F120" i="4"/>
  <c r="J120" i="4"/>
  <c r="F123" i="4"/>
  <c r="H123" i="4" s="1"/>
  <c r="B123" i="4"/>
  <c r="G123" i="4"/>
  <c r="I123" i="4" s="1"/>
  <c r="B124" i="4"/>
  <c r="B125" i="4"/>
  <c r="G125" i="4"/>
  <c r="I125" i="4" s="1"/>
  <c r="C127" i="4"/>
  <c r="H127" i="4"/>
  <c r="K136" i="4"/>
  <c r="G136" i="4"/>
  <c r="C136" i="4"/>
  <c r="F136" i="4"/>
  <c r="L136" i="4"/>
  <c r="L137" i="4"/>
  <c r="H137" i="4"/>
  <c r="D137" i="4"/>
  <c r="F137" i="4"/>
  <c r="K137" i="4"/>
  <c r="B139" i="4"/>
  <c r="H139" i="4"/>
  <c r="M139" i="4"/>
  <c r="B143" i="4"/>
  <c r="H143" i="4"/>
  <c r="M143" i="4"/>
  <c r="B147" i="4"/>
  <c r="H147" i="4"/>
  <c r="M147" i="4"/>
  <c r="B151" i="4"/>
  <c r="H151" i="4"/>
  <c r="M151" i="4"/>
  <c r="B155" i="4"/>
  <c r="H155" i="4"/>
  <c r="M155" i="4"/>
  <c r="K175" i="4"/>
  <c r="G175" i="4"/>
  <c r="C175" i="4"/>
  <c r="J175" i="4"/>
  <c r="E175" i="4"/>
  <c r="N175" i="4"/>
  <c r="I175" i="4"/>
  <c r="D175" i="4"/>
  <c r="M175" i="4"/>
  <c r="H175" i="4"/>
  <c r="B175" i="4"/>
  <c r="E157" i="4"/>
  <c r="I157" i="4"/>
  <c r="M157" i="4"/>
  <c r="E159" i="4"/>
  <c r="I159" i="4"/>
  <c r="M159" i="4"/>
  <c r="E161" i="4"/>
  <c r="I161" i="4"/>
  <c r="M161" i="4"/>
  <c r="E163" i="4"/>
  <c r="I163" i="4"/>
  <c r="M163" i="4"/>
  <c r="E165" i="4"/>
  <c r="I165" i="4"/>
  <c r="M165" i="4"/>
  <c r="E167" i="4"/>
  <c r="I167" i="4"/>
  <c r="M167" i="4"/>
  <c r="K169" i="4"/>
  <c r="G169" i="4"/>
  <c r="E169" i="4"/>
  <c r="J169" i="4"/>
  <c r="L183" i="4"/>
  <c r="H183" i="4"/>
  <c r="D183" i="4"/>
  <c r="J183" i="4"/>
  <c r="E183" i="4"/>
  <c r="N183" i="4"/>
  <c r="I183" i="4"/>
  <c r="C183" i="4"/>
  <c r="K183" i="4"/>
  <c r="L193" i="4"/>
  <c r="H193" i="4"/>
  <c r="D193" i="4"/>
  <c r="N193" i="4"/>
  <c r="I193" i="4"/>
  <c r="C193" i="4"/>
  <c r="M193" i="4"/>
  <c r="G193" i="4"/>
  <c r="B193" i="4"/>
  <c r="K193" i="4"/>
  <c r="L199" i="4"/>
  <c r="H199" i="4"/>
  <c r="D199" i="4"/>
  <c r="J199" i="4"/>
  <c r="E199" i="4"/>
  <c r="N199" i="4"/>
  <c r="I199" i="4"/>
  <c r="C199" i="4"/>
  <c r="K199" i="4"/>
  <c r="B157" i="4"/>
  <c r="F157" i="4"/>
  <c r="J157" i="4"/>
  <c r="N157" i="4"/>
  <c r="B159" i="4"/>
  <c r="F159" i="4"/>
  <c r="J159" i="4"/>
  <c r="N159" i="4"/>
  <c r="B161" i="4"/>
  <c r="F161" i="4"/>
  <c r="J161" i="4"/>
  <c r="N161" i="4"/>
  <c r="B163" i="4"/>
  <c r="F163" i="4"/>
  <c r="J163" i="4"/>
  <c r="N163" i="4"/>
  <c r="B165" i="4"/>
  <c r="F165" i="4"/>
  <c r="J165" i="4"/>
  <c r="N165" i="4"/>
  <c r="B167" i="4"/>
  <c r="F167" i="4"/>
  <c r="J167" i="4"/>
  <c r="N167" i="4"/>
  <c r="B169" i="4"/>
  <c r="F169" i="4"/>
  <c r="L169" i="4"/>
  <c r="K173" i="4"/>
  <c r="G173" i="4"/>
  <c r="C173" i="4"/>
  <c r="F173" i="4"/>
  <c r="L173" i="4"/>
  <c r="K177" i="4"/>
  <c r="G177" i="4"/>
  <c r="C177" i="4"/>
  <c r="F177" i="4"/>
  <c r="L177" i="4"/>
  <c r="L179" i="4"/>
  <c r="H179" i="4"/>
  <c r="D179" i="4"/>
  <c r="M179" i="4"/>
  <c r="G179" i="4"/>
  <c r="B179" i="4"/>
  <c r="I179" i="4"/>
  <c r="N180" i="4"/>
  <c r="J180" i="4"/>
  <c r="F180" i="4"/>
  <c r="B180" i="4"/>
  <c r="I180" i="4"/>
  <c r="D180" i="4"/>
  <c r="M180" i="4"/>
  <c r="H180" i="4"/>
  <c r="C180" i="4"/>
  <c r="L180" i="4"/>
  <c r="B183" i="4"/>
  <c r="M183" i="4"/>
  <c r="E193" i="4"/>
  <c r="N194" i="4"/>
  <c r="J194" i="4"/>
  <c r="F194" i="4"/>
  <c r="B194" i="4"/>
  <c r="K194" i="4"/>
  <c r="E194" i="4"/>
  <c r="I194" i="4"/>
  <c r="D194" i="4"/>
  <c r="L194" i="4"/>
  <c r="N196" i="4"/>
  <c r="J196" i="4"/>
  <c r="F196" i="4"/>
  <c r="B196" i="4"/>
  <c r="I196" i="4"/>
  <c r="D196" i="4"/>
  <c r="M196" i="4"/>
  <c r="H196" i="4"/>
  <c r="C196" i="4"/>
  <c r="L196" i="4"/>
  <c r="B199" i="4"/>
  <c r="M199" i="4"/>
  <c r="E126" i="4"/>
  <c r="L126" i="4" s="1"/>
  <c r="I126" i="4"/>
  <c r="J126" i="4" s="1"/>
  <c r="E130" i="4"/>
  <c r="I130" i="4"/>
  <c r="E134" i="4"/>
  <c r="I134" i="4"/>
  <c r="E138" i="4"/>
  <c r="I138" i="4"/>
  <c r="E140" i="4"/>
  <c r="I140" i="4"/>
  <c r="E142" i="4"/>
  <c r="I142" i="4"/>
  <c r="E144" i="4"/>
  <c r="I144" i="4"/>
  <c r="E146" i="4"/>
  <c r="I146" i="4"/>
  <c r="E148" i="4"/>
  <c r="I148" i="4"/>
  <c r="E150" i="4"/>
  <c r="I150" i="4"/>
  <c r="E152" i="4"/>
  <c r="I152" i="4"/>
  <c r="E154" i="4"/>
  <c r="I154" i="4"/>
  <c r="E156" i="4"/>
  <c r="I156" i="4"/>
  <c r="C157" i="4"/>
  <c r="G157" i="4"/>
  <c r="E158" i="4"/>
  <c r="I158" i="4"/>
  <c r="C159" i="4"/>
  <c r="G159" i="4"/>
  <c r="E160" i="4"/>
  <c r="I160" i="4"/>
  <c r="C161" i="4"/>
  <c r="G161" i="4"/>
  <c r="E162" i="4"/>
  <c r="I162" i="4"/>
  <c r="C163" i="4"/>
  <c r="G163" i="4"/>
  <c r="E164" i="4"/>
  <c r="I164" i="4"/>
  <c r="C165" i="4"/>
  <c r="G165" i="4"/>
  <c r="E166" i="4"/>
  <c r="I166" i="4"/>
  <c r="C167" i="4"/>
  <c r="G167" i="4"/>
  <c r="E168" i="4"/>
  <c r="I168" i="4"/>
  <c r="C169" i="4"/>
  <c r="H169" i="4"/>
  <c r="M169" i="4"/>
  <c r="B173" i="4"/>
  <c r="H173" i="4"/>
  <c r="M173" i="4"/>
  <c r="B177" i="4"/>
  <c r="H177" i="4"/>
  <c r="M177" i="4"/>
  <c r="C179" i="4"/>
  <c r="J179" i="4"/>
  <c r="E180" i="4"/>
  <c r="F183" i="4"/>
  <c r="L185" i="4"/>
  <c r="H185" i="4"/>
  <c r="D185" i="4"/>
  <c r="N185" i="4"/>
  <c r="I185" i="4"/>
  <c r="C185" i="4"/>
  <c r="M185" i="4"/>
  <c r="G185" i="4"/>
  <c r="B185" i="4"/>
  <c r="K185" i="4"/>
  <c r="L191" i="4"/>
  <c r="H191" i="4"/>
  <c r="D191" i="4"/>
  <c r="J191" i="4"/>
  <c r="E191" i="4"/>
  <c r="N191" i="4"/>
  <c r="I191" i="4"/>
  <c r="C191" i="4"/>
  <c r="K191" i="4"/>
  <c r="F193" i="4"/>
  <c r="C194" i="4"/>
  <c r="M194" i="4"/>
  <c r="E196" i="4"/>
  <c r="F199" i="4"/>
  <c r="N182" i="4"/>
  <c r="J182" i="4"/>
  <c r="F182" i="4"/>
  <c r="B182" i="4"/>
  <c r="G182" i="4"/>
  <c r="L182" i="4"/>
  <c r="L187" i="4"/>
  <c r="H187" i="4"/>
  <c r="D187" i="4"/>
  <c r="F187" i="4"/>
  <c r="K187" i="4"/>
  <c r="N190" i="4"/>
  <c r="J190" i="4"/>
  <c r="F190" i="4"/>
  <c r="B190" i="4"/>
  <c r="G190" i="4"/>
  <c r="L190" i="4"/>
  <c r="L195" i="4"/>
  <c r="H195" i="4"/>
  <c r="D195" i="4"/>
  <c r="F195" i="4"/>
  <c r="K195" i="4"/>
  <c r="N198" i="4"/>
  <c r="J198" i="4"/>
  <c r="F198" i="4"/>
  <c r="B198" i="4"/>
  <c r="G198" i="4"/>
  <c r="L198" i="4"/>
  <c r="E170" i="4"/>
  <c r="I170" i="4"/>
  <c r="E172" i="4"/>
  <c r="I172" i="4"/>
  <c r="E174" i="4"/>
  <c r="I174" i="4"/>
  <c r="E176" i="4"/>
  <c r="I176" i="4"/>
  <c r="N178" i="4"/>
  <c r="J178" i="4"/>
  <c r="F178" i="4"/>
  <c r="E178" i="4"/>
  <c r="K178" i="4"/>
  <c r="L181" i="4"/>
  <c r="H181" i="4"/>
  <c r="D181" i="4"/>
  <c r="F181" i="4"/>
  <c r="K181" i="4"/>
  <c r="C182" i="4"/>
  <c r="H182" i="4"/>
  <c r="M182" i="4"/>
  <c r="N184" i="4"/>
  <c r="J184" i="4"/>
  <c r="F184" i="4"/>
  <c r="B184" i="4"/>
  <c r="G184" i="4"/>
  <c r="L184" i="4"/>
  <c r="B187" i="4"/>
  <c r="G187" i="4"/>
  <c r="M187" i="4"/>
  <c r="L189" i="4"/>
  <c r="H189" i="4"/>
  <c r="D189" i="4"/>
  <c r="F189" i="4"/>
  <c r="K189" i="4"/>
  <c r="C190" i="4"/>
  <c r="H190" i="4"/>
  <c r="M190" i="4"/>
  <c r="N192" i="4"/>
  <c r="J192" i="4"/>
  <c r="F192" i="4"/>
  <c r="B192" i="4"/>
  <c r="G192" i="4"/>
  <c r="L192" i="4"/>
  <c r="B195" i="4"/>
  <c r="G195" i="4"/>
  <c r="M195" i="4"/>
  <c r="L197" i="4"/>
  <c r="H197" i="4"/>
  <c r="D197" i="4"/>
  <c r="F197" i="4"/>
  <c r="K197" i="4"/>
  <c r="C198" i="4"/>
  <c r="H198" i="4"/>
  <c r="M198" i="4"/>
  <c r="N200" i="4"/>
  <c r="J200" i="4"/>
  <c r="F200" i="4"/>
  <c r="B200" i="4"/>
  <c r="G200" i="4"/>
  <c r="L200" i="4"/>
  <c r="M113" i="4" l="1"/>
  <c r="N113" i="4" s="1"/>
  <c r="M50" i="4"/>
  <c r="N50" i="4" s="1"/>
  <c r="M6" i="4"/>
  <c r="N6" i="4" s="1"/>
  <c r="J21" i="4"/>
  <c r="M21" i="4" s="1"/>
  <c r="N21" i="4" s="1"/>
  <c r="J63" i="4"/>
  <c r="M63" i="4" s="1"/>
  <c r="N63" i="4" s="1"/>
  <c r="J38" i="4"/>
  <c r="M38" i="4" s="1"/>
  <c r="N38" i="4" s="1"/>
  <c r="M112" i="4"/>
  <c r="N112" i="4" s="1"/>
  <c r="J96" i="4"/>
  <c r="M96" i="4" s="1"/>
  <c r="N96" i="4" s="1"/>
  <c r="J80" i="4"/>
  <c r="J109" i="4"/>
  <c r="M109" i="4" s="1"/>
  <c r="N109" i="4" s="1"/>
  <c r="J35" i="4"/>
  <c r="M35" i="4" s="1"/>
  <c r="N35" i="4" s="1"/>
  <c r="J78" i="4"/>
  <c r="M78" i="4" s="1"/>
  <c r="N78" i="4" s="1"/>
  <c r="J123" i="4"/>
  <c r="J93" i="4"/>
  <c r="M93" i="4" s="1"/>
  <c r="N93" i="4" s="1"/>
  <c r="J20" i="4"/>
  <c r="M20" i="4" s="1"/>
  <c r="N20" i="4" s="1"/>
  <c r="M9" i="4"/>
  <c r="N9" i="4" s="1"/>
  <c r="J82" i="4"/>
  <c r="M82" i="4" s="1"/>
  <c r="N82" i="4" s="1"/>
  <c r="J39" i="4"/>
  <c r="M39" i="4" s="1"/>
  <c r="N39" i="4" s="1"/>
  <c r="M49" i="4"/>
  <c r="N49" i="4" s="1"/>
  <c r="J36" i="4"/>
  <c r="M36" i="4" s="1"/>
  <c r="N36" i="4" s="1"/>
  <c r="M25" i="4"/>
  <c r="N25" i="4" s="1"/>
  <c r="J22" i="4"/>
  <c r="M22" i="4" s="1"/>
  <c r="N22" i="4" s="1"/>
  <c r="M80" i="4"/>
  <c r="N80" i="4" s="1"/>
  <c r="J41" i="4"/>
  <c r="M41" i="4" s="1"/>
  <c r="N41" i="4" s="1"/>
  <c r="M126" i="4"/>
  <c r="N126" i="4" s="1"/>
  <c r="M95" i="4"/>
  <c r="N95" i="4" s="1"/>
  <c r="J127" i="4"/>
  <c r="M127" i="4" s="1"/>
  <c r="N127" i="4" s="1"/>
  <c r="J52" i="4"/>
  <c r="M52" i="4" s="1"/>
  <c r="N52" i="4" s="1"/>
  <c r="J33" i="4"/>
  <c r="J4" i="4"/>
  <c r="M4" i="4" s="1"/>
  <c r="N4" i="4" s="1"/>
  <c r="J79" i="4"/>
  <c r="J42" i="4"/>
  <c r="M33" i="4"/>
  <c r="N33" i="4" s="1"/>
  <c r="M110" i="4"/>
  <c r="N110" i="4" s="1"/>
  <c r="M79" i="4"/>
  <c r="N79" i="4" s="1"/>
  <c r="M42" i="4"/>
  <c r="N42" i="4" s="1"/>
  <c r="J19" i="4"/>
  <c r="M19" i="4" s="1"/>
  <c r="N19" i="4" s="1"/>
  <c r="J7" i="4"/>
  <c r="M7" i="4" s="1"/>
  <c r="N7" i="4" s="1"/>
  <c r="M123" i="4"/>
  <c r="N123" i="4" s="1"/>
  <c r="J18" i="4"/>
  <c r="M18" i="4" s="1"/>
  <c r="N18" i="4" s="1"/>
  <c r="J81" i="4"/>
  <c r="M81" i="4" s="1"/>
  <c r="N81" i="4" s="1"/>
  <c r="J26" i="4"/>
  <c r="M26" i="4" s="1"/>
  <c r="N26" i="4" s="1"/>
  <c r="J34" i="4"/>
  <c r="M34" i="4" s="1"/>
  <c r="N34" i="4" s="1"/>
  <c r="J115" i="4"/>
  <c r="M115" i="4" s="1"/>
  <c r="N115" i="4" s="1"/>
  <c r="J64" i="4"/>
  <c r="M64" i="4" s="1"/>
  <c r="N64" i="4" s="1"/>
  <c r="J48" i="4"/>
  <c r="M48" i="4" s="1"/>
  <c r="N48" i="4" s="1"/>
  <c r="J51" i="4"/>
  <c r="M51" i="4" s="1"/>
  <c r="N51" i="4" s="1"/>
  <c r="J94" i="4"/>
  <c r="M94" i="4" s="1"/>
  <c r="N94" i="4" s="1"/>
  <c r="J3" i="4"/>
  <c r="J111" i="4"/>
  <c r="M111" i="4" s="1"/>
  <c r="N111" i="4" s="1"/>
  <c r="J114" i="4"/>
  <c r="M114" i="4" s="1"/>
  <c r="N114" i="4" s="1"/>
  <c r="J40" i="4"/>
  <c r="M40" i="4" s="1"/>
  <c r="N40" i="4" s="1"/>
  <c r="J24" i="4"/>
  <c r="M24" i="4" s="1"/>
  <c r="N24" i="4" s="1"/>
  <c r="J8" i="4"/>
  <c r="M8" i="4" s="1"/>
  <c r="N8" i="4" s="1"/>
  <c r="B4" i="5"/>
  <c r="C4" i="5" s="1"/>
  <c r="J27" i="4"/>
  <c r="M27" i="4" s="1"/>
  <c r="N27" i="4" s="1"/>
  <c r="J23" i="4"/>
  <c r="M23" i="4" s="1"/>
  <c r="N23" i="4" s="1"/>
  <c r="B11" i="5" l="1"/>
  <c r="C11" i="5" s="1"/>
  <c r="B7" i="5"/>
  <c r="C7" i="5" s="1"/>
  <c r="B6" i="5"/>
  <c r="C6" i="5" s="1"/>
  <c r="B8" i="5"/>
  <c r="C8" i="5" s="1"/>
  <c r="B12" i="5"/>
  <c r="C12" i="5" s="1"/>
  <c r="B9" i="5"/>
  <c r="C9" i="5" s="1"/>
  <c r="M3" i="4"/>
  <c r="N3" i="4" s="1"/>
  <c r="B5" i="5"/>
  <c r="C5" i="5" s="1"/>
  <c r="B10" i="5"/>
  <c r="C10" i="5" s="1"/>
  <c r="B17" i="5" l="1"/>
  <c r="B16" i="5"/>
  <c r="B15" i="5"/>
</calcChain>
</file>

<file path=xl/sharedStrings.xml><?xml version="1.0" encoding="utf-8"?>
<sst xmlns="http://schemas.openxmlformats.org/spreadsheetml/2006/main" count="570" uniqueCount="232">
  <si>
    <t>Settings &amp; Lookups</t>
  </si>
  <si>
    <t>Level Label</t>
  </si>
  <si>
    <t>Score</t>
  </si>
  <si>
    <t>Explanation</t>
  </si>
  <si>
    <t>How it's used</t>
  </si>
  <si>
    <t>Available to adjust</t>
  </si>
  <si>
    <t>Unknown/None</t>
  </si>
  <si>
    <t>No evidence of the skill; not assessed yet.</t>
  </si>
  <si>
    <t>Used to score current/target proficiency. Gaps are based on target − current.</t>
  </si>
  <si>
    <t>Basic</t>
  </si>
  <si>
    <t>Understands basics; can follow instructions with supervision.</t>
  </si>
  <si>
    <t>Intermediate</t>
  </si>
  <si>
    <t>Performs common tasks independently; needs help on complex cases.</t>
  </si>
  <si>
    <t>Proficient</t>
  </si>
  <si>
    <t>Consistently independent; can troubleshoot and coach others.</t>
  </si>
  <si>
    <t>Category</t>
  </si>
  <si>
    <t>Weight</t>
  </si>
  <si>
    <t>Safety</t>
  </si>
  <si>
    <t>Skills that prevent harm; compliance, safe operation, PPE, procedures.</t>
  </si>
  <si>
    <t>Multiplies the gap to emphasise this category in prioritisation.</t>
  </si>
  <si>
    <t>Technical</t>
  </si>
  <si>
    <t>Job-specific technical knowledge/tools and equipment competence.</t>
  </si>
  <si>
    <t>Energy</t>
  </si>
  <si>
    <t>Energy efficiency practices: electricity/fuel use, conservation, charging.</t>
  </si>
  <si>
    <t>Operational</t>
  </si>
  <si>
    <t>Process execution, maintenance, logistics, scheduling, SOPs.</t>
  </si>
  <si>
    <t>Finance</t>
  </si>
  <si>
    <t>Budgeting, cost control, purchasing, ROI basics.</t>
  </si>
  <si>
    <t>Governance</t>
  </si>
  <si>
    <t>Policies, reporting, audits, data integrity and controls.</t>
  </si>
  <si>
    <t>CriticalSafety_Y</t>
  </si>
  <si>
    <t>This skill is critical to safety or legal compliance.</t>
  </si>
  <si>
    <t>If 'Y', multiply the gap by this weight to push safety-critical items to the top.</t>
  </si>
  <si>
    <t>CriticalSafety_N</t>
  </si>
  <si>
    <t>Not a critical safety skill.</t>
  </si>
  <si>
    <t>RAG Thresholds (Weighted Gap)</t>
  </si>
  <si>
    <t>Green &lt;</t>
  </si>
  <si>
    <t>Weighted Gap below this value is considered Green (on track/acceptable).</t>
  </si>
  <si>
    <t>Colour-codes items after weighting, for dashboards/filters.</t>
  </si>
  <si>
    <t>Amber &lt;</t>
  </si>
  <si>
    <t>Weighted Gap below this value (but &gt;= Green) is Amber (watch/plan).</t>
  </si>
  <si>
    <t>Anything equal to or above Amber threshold is Red (urgent).</t>
  </si>
  <si>
    <t>Overview</t>
  </si>
  <si>
    <t>Module D is a skills and capacity gap tool for the EV minibus transition. It helps you map which stakeholders are involved (drivers, fleet managers, mechanics, utilities, regulators, financiers, emergency services and others), what skills they need, what their current skill levels are, and where the biggest gaps lie.
 The model uses a simple scoring scale (Unknown/None, Basic, Intermediate, Proficient) and applies weights for safety, technical and other categories to highlight the most urgent training needs. Critical safety skills can be given extra weight so that they surface at the top of the training plan.
 The Dashboard then summarises:
 • average weighted gaps by stakeholder group;
 • priority skills by category (Safety, Technical, Energy, Operational, Finance, Governance);
 • a Conditional Go / Maybe / No-Go status for each stakeholder, based on whether skills are close enough to the required level.</t>
  </si>
  <si>
    <t>How to use this tool</t>
  </si>
  <si>
    <t>How to use this tool:
1. Review the Stakeholders tab: list key stakeholders and set Active? = Y/N. Only stakeholders marked 'Y' are included in the assessment outputs.
2. Review SkillsData (Role–Skill Defaults): this is the default role–skill catalogue and benchmark levels. Use it as-is, or tailor it for your context by adding/removing skills or adjusting default required/current levels.
3. Use the Assessment tab to review required vs current levels per stakeholder-skill. Yellow cells can be overwritten to reflect better local information; non-coloured columns are calculated automatically.
4. Review results on the Dashboard and prioritise training/actions based on the largest gaps and any 'Critical' skills.</t>
  </si>
  <si>
    <t>Cell colours &amp; navigation</t>
  </si>
  <si>
    <t>Cell colours &amp; navigation:
• Yellow or light-coloured cells are inputs (you can type or select values).
• White/grey cells are calculated (do not edit).
• This workbook is protected to reduce accidental edits. You can unprotect sheets in Excel if you need to make structural changes.</t>
  </si>
  <si>
    <t>Methodology &amp; evidence base</t>
  </si>
  <si>
    <t>The default skill list, categories and weights in Module D are based on the competence requirements typically observed in EV minibus pilots and planning processes in East African cities. They were structured to cover:
 • Safety: high-voltage awareness, safe charging, emergency response, workshop tooling and PPE.
 • Technical: EV systems, diagnostics, chargers, telematics and maintenance practices.
 • Energy: charging and tariff planning, load management, and interaction with utilities.
 • Operational: routing, scheduling, dispatch, data use and day-to-day fleet management.
 • Finance: budgeting, TCO understanding, contracts and commercial decision-making.
 • Governance: policy, regulation, ESIA, data governance and reporting.
 The scoring logic converts qualitative judgements about skill levels into numeric scores, applies category and safety weights, and then averages the weighted gaps at stakeholder and category level. This keeps the method transparent and repeatable while still highlighting the most important gaps.</t>
  </si>
  <si>
    <t>Important notes &amp; limitations</t>
  </si>
  <si>
    <t xml:space="preserve">Important notes &amp; limitations:
• Stakeholder selection is an input that affects results: if Active? is set to 'N', that stakeholder’s skills are excluded from Dashboard roll-ups.
• SkillsData is intended as the editable dictionary of roles and skills (including defaults). If you need to change benchmark required levels, do it in SkillsData; Assessment required/current levels can be manually overridden only where yellow.
• Skills may appear under multiple stakeholders by design. If a skill is not relevant for a given stakeholder, remove that row in SkillsData (or set required level to 'Unknown/None') rather than trying to redesign the scoring structure.
• This workbook has been pre-curated so each stakeholder only includes skills that are typically relevant; cross‑cutting skills can still appear under multiple stakeholders.
• To deactivate an irrelevant skill without breaking the layout, do NOT delete rows. Instead blank out the Stakeholder + Skill cells for that row in SkillsData (or set Required level to 'Unknown/None').
• Unused skill slots are stored as hidden rows (fixed block size per stakeholder). To add a skill, unhide the next available row in SkillsData (and the same row in Assessment).
</t>
  </si>
  <si>
    <t>Stakeholders (inputs) — set Active?=Y/N (Y included)</t>
  </si>
  <si>
    <t>Stakeholder</t>
  </si>
  <si>
    <t>Active? (Y/N)</t>
  </si>
  <si>
    <t>Charging Operators/Electricians</t>
  </si>
  <si>
    <t>Y</t>
  </si>
  <si>
    <t>Drivers</t>
  </si>
  <si>
    <t>Emergency Responders</t>
  </si>
  <si>
    <t>Energy/Utility Planners</t>
  </si>
  <si>
    <t>Financial Sector (Banks/SACCOs)</t>
  </si>
  <si>
    <t>Fleet Managers/Operators</t>
  </si>
  <si>
    <t>Mechanics/Technicians</t>
  </si>
  <si>
    <t>Policy Makers</t>
  </si>
  <si>
    <t>Regulatory Authorities (Transport)</t>
  </si>
  <si>
    <t>Role–Skill Defaults (INPUT — tailor as needed; blue/yellow cells are typical inputs) — unhide rows to add skills | Use Active? filter (col H) to show only evaluated stakeholders.</t>
  </si>
  <si>
    <t>Skill</t>
  </si>
  <si>
    <t>Is this Skill Critical?</t>
  </si>
  <si>
    <t>What is the current skill level? (Unknow=0, Basic=1, Intermediate =2, Proficient =3)</t>
  </si>
  <si>
    <t>What is the required skill level that’s needed?</t>
  </si>
  <si>
    <t>Brief</t>
  </si>
  <si>
    <t>Active?</t>
  </si>
  <si>
    <t>EV Basics &amp; Eco-Driving</t>
  </si>
  <si>
    <t>Efficient driving, regen use, SoC awareness.</t>
  </si>
  <si>
    <t>Safe Charging Procedures</t>
  </si>
  <si>
    <t>Connector handling, cord safety, basic hazards.</t>
  </si>
  <si>
    <t>EV Dash &amp; Fault Indicators</t>
  </si>
  <si>
    <t>N</t>
  </si>
  <si>
    <t>Interpreting warnings, basic resets, escalation.</t>
  </si>
  <si>
    <t>High-Voltage Safety (L1)</t>
  </si>
  <si>
    <t>PPE, lock-out/tag-out, shock avoidance.</t>
  </si>
  <si>
    <t>Emergency Response for EVs</t>
  </si>
  <si>
    <t>Fire response, isolation, handover.</t>
  </si>
  <si>
    <t>Pre-trip EV inspection (SOC, warnings, charge-port checks)</t>
  </si>
  <si>
    <t>Routine checks before leaving depot; identify warnings and charging-port issues.</t>
  </si>
  <si>
    <t>Range management under load/traffic (HVAC, regen, SoC planning)</t>
  </si>
  <si>
    <t>Practical range management in real operations; HVAC/regen impacts; when to escalate.</t>
  </si>
  <si>
    <t>Battery Fundamentals &amp; BMS</t>
  </si>
  <si>
    <t>Battery types, SoH/SoC, thermal mgmt.</t>
  </si>
  <si>
    <t>Power Electronics &amp; Motor</t>
  </si>
  <si>
    <t>Inverter, DC-DC, motor basics, diagnostics.</t>
  </si>
  <si>
    <t>EV Diagnostics &amp; Telematics</t>
  </si>
  <si>
    <t>Use of OBD/telematics, data checks.</t>
  </si>
  <si>
    <t>Workshop EV Tooling &amp; PPE</t>
  </si>
  <si>
    <t>Insulated tools, PPE selection &amp; care.</t>
  </si>
  <si>
    <t>Charger Install &amp; O&amp;M Basics</t>
  </si>
  <si>
    <t>Site safety, commissioning, maintenance.</t>
  </si>
  <si>
    <t>Battery health diagnostics &amp; degradation basics (SOH, thermal patterns)</t>
  </si>
  <si>
    <t>Interpret battery health indicators; recognise degradation and thermal warning patterns.</t>
  </si>
  <si>
    <t>Lock-out/Tag-out (LOTO) and isolation for HV systems</t>
  </si>
  <si>
    <t>Safe isolation steps for HV work; LOTO discipline; verify zero-energy state.</t>
  </si>
  <si>
    <t>Charging &amp; Tariff Planning</t>
  </si>
  <si>
    <t>ToU, load mgmt, scheduling, demand charges.</t>
  </si>
  <si>
    <t>Route &amp; Shift Scheduling (EV)</t>
  </si>
  <si>
    <t>Layovers, opportunity charge windows.</t>
  </si>
  <si>
    <t>EV Financial Literacy &amp; TCO</t>
  </si>
  <si>
    <t>Loans/leases, TCO, cashflow planning.</t>
  </si>
  <si>
    <t>EV Policy &amp; Standards</t>
  </si>
  <si>
    <t>Homologation, safety codes, licensing.</t>
  </si>
  <si>
    <t>ESIA &amp; Battery E-waste Basics</t>
  </si>
  <si>
    <t>ESIA, recycling channels, storage.</t>
  </si>
  <si>
    <t>SOC-based dispatch planning + contingency operations</t>
  </si>
  <si>
    <t>Dispatch planning using SOC and charging windows; contingency handling for delays/outages.</t>
  </si>
  <si>
    <t>Warranty/claims process + battery performance monitoring</t>
  </si>
  <si>
    <t>Track issues for warranty; basic battery performance monitoring and reporting.</t>
  </si>
  <si>
    <t>Thermal runaway recognition + scene control for EV incidents</t>
  </si>
  <si>
    <t>Recognise thermal runaway; establish scene control; coordinate isolation and handover.</t>
  </si>
  <si>
    <t>Connection application process + capacity upgrade lead-times</t>
  </si>
  <si>
    <t>Understand grid-connection steps, typical constraints, and upgrade lead-times for depot charging.</t>
  </si>
  <si>
    <t>Residual value &amp; battery second-life assumptions</t>
  </si>
  <si>
    <t>Understand residual value drivers; battery second-life/repurposing assumptions and risks.</t>
  </si>
  <si>
    <t>Electrical compliance &amp; inspection (earthing, protection, commissioning)</t>
  </si>
  <si>
    <t>Electrical code compliance, earthing/protection checks, commissioning and inspection basics.</t>
  </si>
  <si>
    <t>Charger troubleshooting (comms, load balancing, uptime KPIs)</t>
  </si>
  <si>
    <t>Diagnose comms faults; manage load balancing; maintain uptime using basic KPIs.</t>
  </si>
  <si>
    <t>Procurement/contracting for ZEV services (performance-based contracting)</t>
  </si>
  <si>
    <t>Public procurement/contracting approaches; performance-based contracting basics for ZEV services.</t>
  </si>
  <si>
    <t>Assessment (edit yellow cells where you have better info) — columns H–N are calculated</t>
  </si>
  <si>
    <t>Critical?</t>
  </si>
  <si>
    <t>Required level</t>
  </si>
  <si>
    <t>Current level</t>
  </si>
  <si>
    <t>Required score</t>
  </si>
  <si>
    <t>Current score</t>
  </si>
  <si>
    <t>Gap (levels)</t>
  </si>
  <si>
    <t>Category weight</t>
  </si>
  <si>
    <t>Critical weight</t>
  </si>
  <si>
    <t>Weighted gap</t>
  </si>
  <si>
    <t>RAG</t>
  </si>
  <si>
    <t>Module E — Skills &amp; Capacity Dashboard</t>
  </si>
  <si>
    <t>By Stakeholder</t>
  </si>
  <si>
    <t>Avg gap</t>
  </si>
  <si>
    <t>Conditional Go/Maybe/No-Go Decision</t>
  </si>
  <si>
    <t>GO: Avg gap ≤ 1.20 (skills are close enough to requirements), MAYBE: 1.20 &lt; Avg gap ≤ 1.40 (some gaps; manageable with targeted support),NO-GO: Avg gap &gt; 1.40</t>
  </si>
  <si>
    <t>RAG distribution (all)</t>
  </si>
  <si>
    <t>Green</t>
  </si>
  <si>
    <t>Amber</t>
  </si>
  <si>
    <t>Red</t>
  </si>
  <si>
    <t>Section</t>
  </si>
  <si>
    <t>Item</t>
  </si>
  <si>
    <t>What it means (plain language)</t>
  </si>
  <si>
    <t>In the model (sheet!cell or column)</t>
  </si>
  <si>
    <t>What you do</t>
  </si>
  <si>
    <t>How the model uses it (logic + figures)</t>
  </si>
  <si>
    <t>PROFICIENCY &amp; WEIGHTING</t>
  </si>
  <si>
    <t>Proficiency levels (label → score)</t>
  </si>
  <si>
    <t>Text level mapped to a numeric score used in calculations.</t>
  </si>
  <si>
    <t>Lookups!A4:B7</t>
  </si>
  <si>
    <t>Use the dropdowns when assessing; adjust the mapping here only if your scale changes.</t>
  </si>
  <si>
    <t>Current mapping: Unknown/None → 0, Basic → 1, Intermediate → 2, Proficient → 3. Gaps are computed in **levels** (Required − Current).</t>
  </si>
  <si>
    <t>Category weights</t>
  </si>
  <si>
    <t>Relative importance of categories when prioritising training.</t>
  </si>
  <si>
    <t>Lookups!A10:B15</t>
  </si>
  <si>
    <t>Adjust only if your programme emphasises some categories more (e.g., Safety).</t>
  </si>
  <si>
    <t>Current weights: Safety 1.3×, Technical 1.2×, Energy 1.1×, Operational 1.0×, Finance 1.0×, Governance 0.9×. Multiplies the skill gap.</t>
  </si>
  <si>
    <t>Critical safety weight</t>
  </si>
  <si>
    <t>Extra weight for skills flagged as safety‑critical.</t>
  </si>
  <si>
    <t>Lookups!A17:B18</t>
  </si>
  <si>
    <t>Mark a skill as Critical? = Y/N in SkillsData; tune weights here.</t>
  </si>
  <si>
    <t>Current factors: Critical=Y **1.5×**, Critical=N **1.0×**. Multiplies the skill gap.</t>
  </si>
  <si>
    <t>RAG thresholds (weighted gap)</t>
  </si>
  <si>
    <t>Cut‑offs to colour each skill’s weighted gap as Green/Amber/Red.</t>
  </si>
  <si>
    <t>Lookups!A21:B24</t>
  </si>
  <si>
    <t>Tweak if your tolerance is different.</t>
  </si>
  <si>
    <t>Green if **&lt; 0.75**; Amber if **&lt; 1.75** (and ≥ Green); Red if **≥ 1.75**.</t>
  </si>
  <si>
    <t>WHO IS IN SCOPE</t>
  </si>
  <si>
    <t>Stakeholders list</t>
  </si>
  <si>
    <t>Stakeholder roles included in the assessment.</t>
  </si>
  <si>
    <t>Stakeholders!A3:B11</t>
  </si>
  <si>
    <t>Set Active? to Y to include a group in surveys and roll‑ups.</t>
  </si>
  <si>
    <t>Controls which groups appear in filters and (optionally) roll‑ups. Current entries include Drivers, Mechanics/Technicians, Fleet Managers, Policy Makers, etc.</t>
  </si>
  <si>
    <t>SKILLS CATALOGUE &amp; TARGETS</t>
  </si>
  <si>
    <t>Role–Skill defaults</t>
  </si>
  <si>
    <t>Matrix of skills per stakeholder, their category and the **required level**.</t>
  </si>
  <si>
    <t>SkillsData!A2:G200</t>
  </si>
  <si>
    <t>Edit **Required level** per skill if your project needs differ.</t>
  </si>
  <si>
    <t>This is the **target**. During assessment you record **Current level**; the tool computes the **Gap (levels) = Required − Current (floored at 0)**.</t>
  </si>
  <si>
    <t>Skill brief</t>
  </si>
  <si>
    <t>One‑line description to help raters interpret each skill consistently.</t>
  </si>
  <si>
    <t>SkillsData!F:F</t>
  </si>
  <si>
    <t>Refine the brief if raters need clarity.</t>
  </si>
  <si>
    <t>Shown alongside each skill in the Assessment tab to keep ratings consistent.</t>
  </si>
  <si>
    <t>ASSESSMENT — HOW TO RATE</t>
  </si>
  <si>
    <t>Row‑level toggle to include/exclude the rating from summaries.</t>
  </si>
  <si>
    <t>Assessment!A:A</t>
  </si>
  <si>
    <t>Set to **Y** for ratings you want to count; leave **N** while drafting.</t>
  </si>
  <si>
    <t>Rows with **N** are ignored in most roll‑ups (depending on dashboard filters).</t>
  </si>
  <si>
    <t>Required level / Current level</t>
  </si>
  <si>
    <t>What the target is vs the evidence you see now.</t>
  </si>
  <si>
    <t>Assessment!F:G (labels), H:I (scores)</t>
  </si>
  <si>
    <t>Pick from the dropdowns (Unknown/None, Basic, Intermediate, Proficient).</t>
  </si>
  <si>
    <t>Scores map via Lookups. **Gap (levels) = max(0, Required score − Current score)**.</t>
  </si>
  <si>
    <t>Gap adjusted for category importance and safety criticality.</t>
  </si>
  <si>
    <t>Assessment!M:M</t>
  </si>
  <si>
    <t>No action—calculated.</t>
  </si>
  <si>
    <t>Formula logic: **Weighted gap = Gap (levels) × Category weight × Critical weight**. With current settings, a 1‑level safety gap in **Safety** becomes **1 × 1.3 × 1.5 = 1.95**.</t>
  </si>
  <si>
    <t>DASHBOARDS &amp; DECISIONS</t>
  </si>
  <si>
    <t>By‑stakeholder average gap</t>
  </si>
  <si>
    <t>Average training gap for each stakeholder group.</t>
  </si>
  <si>
    <t>Dashboard!A4:C12</t>
  </si>
  <si>
    <t>No action—read only.</t>
  </si>
  <si>
    <t>Computed from Assessment gaps per group. Current examples: Mechanics/Technicians **1.13 (GO)**; Drivers **1.27 (MAYBE)**; Emergency Responders **1.53 (NO‑GO)**.</t>
  </si>
  <si>
    <t>Decision rule (GO/MAYBE/NO‑GO)</t>
  </si>
  <si>
    <t>Traffic‑light for each stakeholder based on **Avg gap**.</t>
  </si>
  <si>
    <t>Dashboard!C3 (rule text)</t>
  </si>
  <si>
    <t>Tweak thresholds if your programme tolerance differs.</t>
  </si>
  <si>
    <t>Current rule: **GO** if Avg gap **≤ 1.20**; **MAYBE** if **&gt; 1.20 and ≤ 1.40**; **NO‑GO** if **&gt; 1.40** (per dashboard note).</t>
  </si>
  <si>
    <t>RAG distribution (all skills)</t>
  </si>
  <si>
    <t>Counts of Green/Amber/Red skills across the whole assessment.</t>
  </si>
  <si>
    <t>Dashboard!A14:C17</t>
  </si>
  <si>
    <t>Uses the **weighted gap** thresholds above. Current counts: Green **13**, Amber **61**, Red **61**.</t>
  </si>
  <si>
    <t>WHAT TO DO WITH THE OUTPUTS</t>
  </si>
  <si>
    <t>Priority training list</t>
  </si>
  <si>
    <t>Sorted list of skills to address first.</t>
  </si>
  <si>
    <t>Assessment!table sorted by M (Weighted gap)</t>
  </si>
  <si>
    <t>Sort descending by Weighted gap; filter **Active? = Y** first.</t>
  </si>
  <si>
    <t>Focus on **Red** and high **Amber** items, especially Safety‑critical. Build modules to lift **Current** to **Required**.</t>
  </si>
  <si>
    <t>Programme targeting</t>
  </si>
  <si>
    <t>Map critical gaps to training modules and cohorts.</t>
  </si>
  <si>
    <t>SkillsData!A:D &amp; Assessment!B:D</t>
  </si>
  <si>
    <t>Group by Stakeholder and Category; assign courses.</t>
  </si>
  <si>
    <t>Category weights mean a **1‑level gap in Safety** outranks the same gap in Governance. Use this to phase your rollout.</t>
  </si>
  <si>
    <t xml:space="preserve">Module D– Skills &amp; Capacity Gaps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</si>
</sst>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5" x14ac:knownFonts="1">
    <font>
      <sz val="11"/>
      <color theme="1"/>
      <name val="Calibri"/>
      <scheme val="minor"/>
    </font>
    <font>
      <sz val="11"/>
      <color rgb="FFFFFFFF"/>
      <name val="Calibri"/>
    </font>
    <font>
      <sz val="11"/>
      <color rgb="FF000000"/>
      <name val="Calibri"/>
    </font>
    <font>
      <sz val="11"/>
      <color theme="1"/>
      <name val="Calibri"/>
    </font>
    <font>
      <b/>
      <sz val="14"/>
      <color theme="0"/>
      <name val="Calibri"/>
    </font>
    <font>
      <sz val="11"/>
      <color theme="0"/>
      <name val="Calibri"/>
    </font>
    <font>
      <b/>
      <sz val="11"/>
      <color theme="0"/>
      <name val="Calibri"/>
    </font>
    <font>
      <sz val="11"/>
      <color theme="1"/>
      <name val="Calibri"/>
      <scheme val="minor"/>
    </font>
    <font>
      <b/>
      <sz val="14"/>
      <color theme="1"/>
      <name val="Calibri"/>
    </font>
    <font>
      <b/>
      <sz val="11"/>
      <color rgb="FFFFFFFF"/>
      <name val="Calibri"/>
    </font>
    <font>
      <sz val="11"/>
      <color rgb="FFFFFFFF"/>
      <name val="Calibri"/>
      <scheme val="minor"/>
    </font>
    <font>
      <b/>
      <sz val="11"/>
      <color theme="1"/>
      <name val="Calibri"/>
    </font>
    <font>
      <sz val="11"/>
      <color theme="0"/>
      <name val="Calibri"/>
      <family val="2"/>
      <scheme val="minor"/>
    </font>
    <font>
      <b/>
      <sz val="12"/>
      <color theme="0"/>
      <name val="Calibri"/>
      <family val="2"/>
    </font>
    <font>
      <b/>
      <sz val="16"/>
      <color rgb="FFFFFFFF"/>
      <name val="Calibri"/>
      <family val="2"/>
    </font>
  </fonts>
  <fills count="10">
    <fill>
      <patternFill patternType="none"/>
    </fill>
    <fill>
      <patternFill patternType="gray125"/>
    </fill>
    <fill>
      <patternFill patternType="solid">
        <fgColor rgb="FF002060"/>
        <bgColor rgb="FF002060"/>
      </patternFill>
    </fill>
    <fill>
      <patternFill patternType="solid">
        <fgColor rgb="FFFFFCE5"/>
        <bgColor rgb="FFFFFCE5"/>
      </patternFill>
    </fill>
    <fill>
      <patternFill patternType="solid">
        <fgColor rgb="FFFFFFFF"/>
        <bgColor rgb="FFFFFFFF"/>
      </patternFill>
    </fill>
    <fill>
      <patternFill patternType="solid">
        <fgColor rgb="FFB8CCE4"/>
        <bgColor rgb="FFB8CCE4"/>
      </patternFill>
    </fill>
    <fill>
      <patternFill patternType="solid">
        <fgColor rgb="FFF2F2F2"/>
        <bgColor rgb="FFF2F2F2"/>
      </patternFill>
    </fill>
    <fill>
      <patternFill patternType="solid">
        <fgColor rgb="FFF2DBDB"/>
        <bgColor rgb="FFF2DBDB"/>
      </patternFill>
    </fill>
    <fill>
      <patternFill patternType="solid">
        <fgColor theme="0"/>
        <bgColor theme="0"/>
      </patternFill>
    </fill>
    <fill>
      <patternFill patternType="solid">
        <fgColor rgb="FF002060"/>
        <bgColor indexed="64"/>
      </patternFill>
    </fill>
  </fills>
  <borders count="3">
    <border>
      <left/>
      <right/>
      <top/>
      <bottom/>
      <diagonal/>
    </border>
    <border>
      <left/>
      <right/>
      <top/>
      <bottom/>
      <diagonal/>
    </border>
    <border>
      <left style="thin">
        <color rgb="FFDDDDDD"/>
      </left>
      <right style="thin">
        <color rgb="FFDDDDDD"/>
      </right>
      <top style="thin">
        <color rgb="FFDDDDDD"/>
      </top>
      <bottom style="thin">
        <color rgb="FFDDDDDD"/>
      </bottom>
      <diagonal/>
    </border>
  </borders>
  <cellStyleXfs count="1">
    <xf numFmtId="0" fontId="0" fillId="0" borderId="1"/>
  </cellStyleXfs>
  <cellXfs count="38">
    <xf numFmtId="0" fontId="0" fillId="0" borderId="0" xfId="0" applyBorder="1"/>
    <xf numFmtId="0" fontId="2" fillId="0" borderId="0" xfId="0" applyFont="1" applyBorder="1"/>
    <xf numFmtId="0" fontId="3" fillId="0" borderId="0" xfId="0" applyFont="1" applyBorder="1"/>
    <xf numFmtId="0" fontId="11" fillId="0" borderId="0" xfId="0" applyFont="1" applyBorder="1"/>
    <xf numFmtId="0" fontId="3" fillId="7" borderId="1" xfId="0" applyFont="1" applyFill="1"/>
    <xf numFmtId="0" fontId="5" fillId="8" borderId="1" xfId="0" applyFont="1" applyFill="1"/>
    <xf numFmtId="0" fontId="3" fillId="0" borderId="0" xfId="0" applyFont="1" applyBorder="1" applyProtection="1">
      <protection locked="0"/>
    </xf>
    <xf numFmtId="0" fontId="3" fillId="3" borderId="1" xfId="0" applyFont="1" applyFill="1" applyProtection="1">
      <protection locked="0"/>
    </xf>
    <xf numFmtId="0" fontId="0" fillId="0" borderId="0" xfId="0" applyBorder="1" applyProtection="1">
      <protection locked="0"/>
    </xf>
    <xf numFmtId="0" fontId="3" fillId="4" borderId="1" xfId="0" applyFont="1" applyFill="1" applyProtection="1">
      <protection locked="0"/>
    </xf>
    <xf numFmtId="0" fontId="3" fillId="5" borderId="1" xfId="0" applyFont="1" applyFill="1" applyProtection="1">
      <protection locked="0"/>
    </xf>
    <xf numFmtId="0" fontId="7" fillId="4" borderId="0" xfId="0" applyFont="1" applyFill="1" applyBorder="1" applyProtection="1">
      <protection locked="0"/>
    </xf>
    <xf numFmtId="0" fontId="7" fillId="5" borderId="0" xfId="0" applyFont="1" applyFill="1" applyBorder="1" applyProtection="1">
      <protection locked="0"/>
    </xf>
    <xf numFmtId="0" fontId="5" fillId="8" borderId="1" xfId="0" applyFont="1" applyFill="1" applyProtection="1">
      <protection locked="0"/>
    </xf>
    <xf numFmtId="0" fontId="3" fillId="7" borderId="1" xfId="0" applyFont="1" applyFill="1" applyProtection="1">
      <protection locked="0"/>
    </xf>
    <xf numFmtId="0" fontId="5" fillId="2" borderId="1" xfId="0" applyFont="1" applyFill="1" applyProtection="1">
      <protection locked="0"/>
    </xf>
    <xf numFmtId="0" fontId="2" fillId="0" borderId="0" xfId="0" applyFont="1" applyBorder="1" applyProtection="1">
      <protection locked="0"/>
    </xf>
    <xf numFmtId="0" fontId="4" fillId="2" borderId="1" xfId="0" applyFont="1" applyFill="1" applyProtection="1">
      <protection locked="0"/>
    </xf>
    <xf numFmtId="0" fontId="6" fillId="2" borderId="1" xfId="0" applyFont="1" applyFill="1" applyProtection="1">
      <protection locked="0"/>
    </xf>
    <xf numFmtId="0" fontId="4" fillId="2" borderId="0" xfId="0" applyFont="1" applyFill="1" applyBorder="1" applyProtection="1">
      <protection locked="0"/>
    </xf>
    <xf numFmtId="0" fontId="8" fillId="0" borderId="0" xfId="0" applyFont="1" applyBorder="1" applyProtection="1">
      <protection locked="0"/>
    </xf>
    <xf numFmtId="0" fontId="9" fillId="2" borderId="0" xfId="0" applyFont="1" applyFill="1" applyBorder="1" applyProtection="1">
      <protection locked="0"/>
    </xf>
    <xf numFmtId="0" fontId="10" fillId="2" borderId="0" xfId="0" applyFont="1" applyFill="1" applyBorder="1" applyProtection="1">
      <protection locked="0"/>
    </xf>
    <xf numFmtId="0" fontId="1" fillId="2" borderId="0" xfId="0" applyFont="1" applyFill="1" applyBorder="1" applyAlignment="1" applyProtection="1">
      <alignment horizontal="center"/>
      <protection locked="0"/>
    </xf>
    <xf numFmtId="0" fontId="11" fillId="0" borderId="0" xfId="0" applyFont="1" applyBorder="1" applyProtection="1">
      <protection locked="0"/>
    </xf>
    <xf numFmtId="0" fontId="11" fillId="6" borderId="0" xfId="0" applyFont="1" applyFill="1" applyBorder="1" applyProtection="1">
      <protection locked="0"/>
    </xf>
    <xf numFmtId="0" fontId="9" fillId="2" borderId="2" xfId="0" applyFont="1" applyFill="1" applyBorder="1" applyAlignment="1" applyProtection="1">
      <alignment vertical="top"/>
      <protection locked="0"/>
    </xf>
    <xf numFmtId="0" fontId="2" fillId="0" borderId="2" xfId="0" applyFont="1" applyBorder="1" applyAlignment="1" applyProtection="1">
      <alignment vertical="top"/>
      <protection locked="0"/>
    </xf>
    <xf numFmtId="0" fontId="1" fillId="2" borderId="1" xfId="0" applyFont="1" applyFill="1" applyProtection="1">
      <protection locked="0"/>
    </xf>
    <xf numFmtId="0" fontId="0" fillId="0" borderId="0" xfId="0" applyBorder="1" applyProtection="1">
      <protection locked="0"/>
    </xf>
    <xf numFmtId="0" fontId="3" fillId="0" borderId="1" xfId="0" applyFont="1" applyAlignment="1" applyProtection="1">
      <alignment horizontal="left" vertical="top" wrapText="1"/>
      <protection locked="0"/>
    </xf>
    <xf numFmtId="0" fontId="13" fillId="9" borderId="1" xfId="0" applyFont="1" applyFill="1" applyAlignment="1" applyProtection="1">
      <alignment horizontal="left" vertical="top"/>
      <protection locked="0"/>
    </xf>
    <xf numFmtId="0" fontId="12" fillId="9" borderId="0" xfId="0" applyFont="1" applyFill="1" applyBorder="1" applyProtection="1">
      <protection locked="0"/>
    </xf>
    <xf numFmtId="0" fontId="0" fillId="0" borderId="0" xfId="0" applyBorder="1" applyAlignment="1" applyProtection="1">
      <alignment wrapText="1"/>
      <protection locked="0"/>
    </xf>
    <xf numFmtId="0" fontId="14" fillId="2" borderId="1" xfId="0" applyFont="1" applyFill="1" applyAlignment="1" applyProtection="1">
      <alignment horizontal="center"/>
      <protection locked="0"/>
    </xf>
    <xf numFmtId="0" fontId="3" fillId="0" borderId="0" xfId="0" applyFont="1" applyBorder="1" applyProtection="1"/>
    <xf numFmtId="0" fontId="3" fillId="3" borderId="1" xfId="0" applyFont="1" applyFill="1" applyProtection="1"/>
    <xf numFmtId="0" fontId="0" fillId="0" borderId="0" xfId="0" applyBorder="1" applyProtection="1"/>
  </cellXfs>
  <cellStyles count="1">
    <cellStyle name="Normal" xfId="0" builtinId="0"/>
  </cellStyles>
  <dxfs count="7">
    <dxf>
      <fill>
        <patternFill patternType="solid">
          <fgColor rgb="FFE2F0D9"/>
          <bgColor rgb="FFE2F0D9"/>
        </patternFill>
      </fill>
    </dxf>
    <dxf>
      <fill>
        <patternFill patternType="solid">
          <fgColor rgb="FFFFF3CD"/>
          <bgColor rgb="FFFFF3CD"/>
        </patternFill>
      </fill>
    </dxf>
    <dxf>
      <fill>
        <patternFill patternType="solid">
          <fgColor rgb="FFF5C6CB"/>
          <bgColor rgb="FFF5C6CB"/>
        </patternFill>
      </fill>
    </dxf>
    <dxf>
      <fill>
        <patternFill patternType="solid">
          <fgColor rgb="FFD9D9D9"/>
          <bgColor rgb="FFD9D9D9"/>
        </patternFill>
      </fill>
    </dxf>
    <dxf>
      <fill>
        <patternFill patternType="solid">
          <fgColor rgb="FFB8CCE4"/>
          <bgColor rgb="FFB8CCE4"/>
        </patternFill>
      </fill>
    </dxf>
    <dxf>
      <fill>
        <patternFill patternType="solid">
          <fgColor rgb="FFDBE5F1"/>
          <bgColor rgb="FFDBE5F1"/>
        </patternFill>
      </fill>
    </dxf>
    <dxf>
      <fill>
        <patternFill patternType="solid">
          <fgColor theme="4"/>
          <bgColor theme="4"/>
        </patternFill>
      </fill>
    </dxf>
  </dxfs>
  <tableStyles count="1" defaultTableStyle="TableStyleMedium9" defaultPivotStyle="PivotStyleLight16">
    <tableStyle name="SkillsData-style" pivot="0" count="3" xr9:uid="{00000000-0011-0000-FFFF-FFFF00000000}">
      <tableStyleElement type="headerRow" dxfId="6"/>
      <tableStyleElement type="firstRowStripe" dxfId="5"/>
      <tableStyleElement type="secondRowStripe" dxfId="4"/>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1" i="0">
                <a:solidFill>
                  <a:srgbClr val="757575"/>
                </a:solidFill>
                <a:latin typeface="+mn-lt"/>
              </a:defRPr>
            </a:pPr>
            <a:r>
              <a:rPr lang="en-ZA" b="1" i="0">
                <a:solidFill>
                  <a:srgbClr val="757575"/>
                </a:solidFill>
                <a:latin typeface="+mn-lt"/>
              </a:rPr>
              <a:t>Average gap by stakeholder</a:t>
            </a:r>
          </a:p>
        </c:rich>
      </c:tx>
      <c:overlay val="0"/>
    </c:title>
    <c:autoTitleDeleted val="0"/>
    <c:plotArea>
      <c:layout/>
      <c:barChart>
        <c:barDir val="col"/>
        <c:grouping val="clustered"/>
        <c:varyColors val="1"/>
        <c:ser>
          <c:idx val="0"/>
          <c:order val="0"/>
          <c:spPr>
            <a:solidFill>
              <a:srgbClr val="4F81BD"/>
            </a:solidFill>
            <a:ln cmpd="sng">
              <a:solidFill>
                <a:srgbClr val="000000"/>
              </a:solidFill>
              <a:prstDash val="solid"/>
            </a:ln>
          </c:spPr>
          <c:invertIfNegative val="1"/>
          <c:cat>
            <c:strRef>
              <c:f>Dashboard!$A$4:$A$12</c:f>
              <c:strCache>
                <c:ptCount val="9"/>
                <c:pt idx="0">
                  <c:v>Charging Operators/Electricians</c:v>
                </c:pt>
                <c:pt idx="1">
                  <c:v>Drivers</c:v>
                </c:pt>
                <c:pt idx="2">
                  <c:v>Emergency Responders</c:v>
                </c:pt>
                <c:pt idx="3">
                  <c:v>Energy/Utility Planners</c:v>
                </c:pt>
                <c:pt idx="4">
                  <c:v>Financial Sector (Banks/SACCOs)</c:v>
                </c:pt>
                <c:pt idx="5">
                  <c:v>Fleet Managers/Operators</c:v>
                </c:pt>
                <c:pt idx="6">
                  <c:v>Mechanics/Technicians</c:v>
                </c:pt>
                <c:pt idx="7">
                  <c:v>Policy Makers</c:v>
                </c:pt>
                <c:pt idx="8">
                  <c:v>Regulatory Authorities (Transport)</c:v>
                </c:pt>
              </c:strCache>
            </c:strRef>
          </c:cat>
          <c:val>
            <c:numRef>
              <c:f>Dashboard!$B$4:$B$12</c:f>
              <c:numCache>
                <c:formatCode>General</c:formatCode>
                <c:ptCount val="9"/>
                <c:pt idx="0">
                  <c:v>1.8</c:v>
                </c:pt>
                <c:pt idx="1">
                  <c:v>1</c:v>
                </c:pt>
                <c:pt idx="2">
                  <c:v>2</c:v>
                </c:pt>
                <c:pt idx="3">
                  <c:v>1</c:v>
                </c:pt>
                <c:pt idx="4">
                  <c:v>0.75</c:v>
                </c:pt>
                <c:pt idx="5">
                  <c:v>0.9</c:v>
                </c:pt>
                <c:pt idx="6">
                  <c:v>1.4</c:v>
                </c:pt>
                <c:pt idx="7">
                  <c:v>0.6</c:v>
                </c:pt>
                <c:pt idx="8">
                  <c:v>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prstDash val="solid"/>
                  </a:ln>
                </c14:spPr>
              </c14:invertSolidFillFmt>
            </c:ext>
            <c:ext xmlns:c16="http://schemas.microsoft.com/office/drawing/2014/chart" uri="{C3380CC4-5D6E-409C-BE32-E72D297353CC}">
              <c16:uniqueId val="{00000000-3B08-4D00-81EB-D0EDB5D64BA3}"/>
            </c:ext>
          </c:extLst>
        </c:ser>
        <c:dLbls>
          <c:showLegendKey val="0"/>
          <c:showVal val="0"/>
          <c:showCatName val="0"/>
          <c:showSerName val="0"/>
          <c:showPercent val="0"/>
          <c:showBubbleSize val="0"/>
        </c:dLbls>
        <c:gapWidth val="150"/>
        <c:axId val="1287480579"/>
        <c:axId val="1987025512"/>
      </c:barChart>
      <c:catAx>
        <c:axId val="1287480579"/>
        <c:scaling>
          <c:orientation val="minMax"/>
        </c:scaling>
        <c:delete val="0"/>
        <c:axPos val="b"/>
        <c:title>
          <c:tx>
            <c:rich>
              <a:bodyPr/>
              <a:lstStyle/>
              <a:p>
                <a:pPr lvl="0">
                  <a:defRPr b="0">
                    <a:solidFill>
                      <a:srgbClr val="000000"/>
                    </a:solidFill>
                    <a:latin typeface="+mn-lt"/>
                  </a:defRPr>
                </a:pPr>
                <a:r>
                  <a:rPr lang="en-ZA" b="0">
                    <a:solidFill>
                      <a:srgbClr val="000000"/>
                    </a:solidFill>
                    <a:latin typeface="+mn-lt"/>
                  </a:rPr>
                  <a:t>None</a:t>
                </a:r>
              </a:p>
            </c:rich>
          </c:tx>
          <c:overlay val="0"/>
        </c:title>
        <c:numFmt formatCode="General" sourceLinked="1"/>
        <c:majorTickMark val="none"/>
        <c:minorTickMark val="none"/>
        <c:tickLblPos val="nextTo"/>
        <c:spPr>
          <a:ln>
            <a:prstDash val="solid"/>
          </a:ln>
        </c:spPr>
        <c:txPr>
          <a:bodyPr/>
          <a:lstStyle/>
          <a:p>
            <a:pPr lvl="0">
              <a:defRPr b="0" i="0">
                <a:solidFill>
                  <a:srgbClr val="000000"/>
                </a:solidFill>
                <a:latin typeface="+mn-lt"/>
              </a:defRPr>
            </a:pPr>
            <a:endParaRPr lang="en-US"/>
          </a:p>
        </c:txPr>
        <c:crossAx val="1987025512"/>
        <c:crosses val="autoZero"/>
        <c:auto val="1"/>
        <c:lblAlgn val="ctr"/>
        <c:lblOffset val="100"/>
        <c:noMultiLvlLbl val="1"/>
      </c:catAx>
      <c:valAx>
        <c:axId val="1987025512"/>
        <c:scaling>
          <c:orientation val="minMax"/>
        </c:scaling>
        <c:delete val="0"/>
        <c:axPos val="l"/>
        <c:majorGridlines>
          <c:spPr>
            <a:ln>
              <a:solidFill>
                <a:srgbClr val="B7B7B7"/>
              </a:solidFill>
              <a:prstDash val="solid"/>
            </a:ln>
          </c:spPr>
        </c:majorGridlines>
        <c:title>
          <c:tx>
            <c:rich>
              <a:bodyPr/>
              <a:lstStyle/>
              <a:p>
                <a:pPr lvl="0">
                  <a:defRPr b="1" i="0">
                    <a:solidFill>
                      <a:srgbClr val="000000"/>
                    </a:solidFill>
                    <a:latin typeface="+mn-lt"/>
                  </a:defRPr>
                </a:pPr>
                <a:r>
                  <a:rPr lang="en-ZA" b="1" i="0">
                    <a:solidFill>
                      <a:srgbClr val="000000"/>
                    </a:solidFill>
                    <a:latin typeface="+mn-lt"/>
                  </a:rPr>
                  <a:t>Levels</a:t>
                </a:r>
              </a:p>
            </c:rich>
          </c:tx>
          <c:overlay val="0"/>
        </c:title>
        <c:numFmt formatCode="General" sourceLinked="1"/>
        <c:majorTickMark val="none"/>
        <c:minorTickMark val="none"/>
        <c:tickLblPos val="nextTo"/>
        <c:spPr>
          <a:ln>
            <a:prstDash val="solid"/>
          </a:ln>
        </c:spPr>
        <c:txPr>
          <a:bodyPr/>
          <a:lstStyle/>
          <a:p>
            <a:pPr lvl="0">
              <a:defRPr b="0" i="0">
                <a:solidFill>
                  <a:srgbClr val="000000"/>
                </a:solidFill>
                <a:latin typeface="+mn-lt"/>
              </a:defRPr>
            </a:pPr>
            <a:endParaRPr lang="en-US"/>
          </a:p>
        </c:txPr>
        <c:crossAx val="1287480579"/>
        <c:crosses val="autoZero"/>
        <c:crossBetween val="between"/>
      </c:valAx>
    </c:plotArea>
    <c:legend>
      <c:legendPos val="r"/>
      <c:overlay val="0"/>
      <c:txPr>
        <a:bodyPr/>
        <a:lstStyle/>
        <a:p>
          <a:pPr lvl="0">
            <a:defRPr b="0" i="0">
              <a:solidFill>
                <a:srgbClr val="1A1A1A"/>
              </a:solidFill>
              <a:latin typeface="+mn-lt"/>
            </a:defRPr>
          </a:pPr>
          <a:endParaRPr lang="en-US"/>
        </a:p>
      </c:txPr>
    </c:legend>
    <c:plotVisOnly val="1"/>
    <c:dispBlanksAs val="gap"/>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title>
      <c:tx>
        <c:rich>
          <a:bodyPr/>
          <a:lstStyle/>
          <a:p>
            <a:pPr lvl="0">
              <a:defRPr b="1" i="0">
                <a:solidFill>
                  <a:srgbClr val="757575"/>
                </a:solidFill>
                <a:latin typeface="+mn-lt"/>
              </a:defRPr>
            </a:pPr>
            <a:r>
              <a:rPr lang="en-ZA" b="1" i="0">
                <a:solidFill>
                  <a:srgbClr val="757575"/>
                </a:solidFill>
                <a:latin typeface="+mn-lt"/>
              </a:rPr>
              <a:t>RAG overall</a:t>
            </a:r>
          </a:p>
        </c:rich>
      </c:tx>
      <c:overlay val="0"/>
    </c:title>
    <c:autoTitleDeleted val="0"/>
    <c:plotArea>
      <c:layout/>
      <c:pieChart>
        <c:varyColors val="1"/>
        <c:ser>
          <c:idx val="0"/>
          <c:order val="0"/>
          <c:spPr>
            <a:ln>
              <a:prstDash val="solid"/>
            </a:ln>
          </c:spPr>
          <c:dPt>
            <c:idx val="0"/>
            <c:bubble3D val="0"/>
            <c:spPr>
              <a:solidFill>
                <a:srgbClr val="4F81BD"/>
              </a:solidFill>
              <a:ln>
                <a:prstDash val="solid"/>
              </a:ln>
            </c:spPr>
            <c:extLst>
              <c:ext xmlns:c16="http://schemas.microsoft.com/office/drawing/2014/chart" uri="{C3380CC4-5D6E-409C-BE32-E72D297353CC}">
                <c16:uniqueId val="{00000001-D281-4B13-8070-F594A0F9ECA0}"/>
              </c:ext>
            </c:extLst>
          </c:dPt>
          <c:dPt>
            <c:idx val="1"/>
            <c:bubble3D val="0"/>
            <c:spPr>
              <a:solidFill>
                <a:srgbClr val="C0504D"/>
              </a:solidFill>
              <a:ln>
                <a:prstDash val="solid"/>
              </a:ln>
            </c:spPr>
            <c:extLst>
              <c:ext xmlns:c16="http://schemas.microsoft.com/office/drawing/2014/chart" uri="{C3380CC4-5D6E-409C-BE32-E72D297353CC}">
                <c16:uniqueId val="{00000003-D281-4B13-8070-F594A0F9ECA0}"/>
              </c:ext>
            </c:extLst>
          </c:dPt>
          <c:dPt>
            <c:idx val="2"/>
            <c:bubble3D val="0"/>
            <c:spPr>
              <a:solidFill>
                <a:srgbClr val="9BBB59"/>
              </a:solidFill>
              <a:ln>
                <a:prstDash val="solid"/>
              </a:ln>
            </c:spPr>
            <c:extLst>
              <c:ext xmlns:c16="http://schemas.microsoft.com/office/drawing/2014/chart" uri="{C3380CC4-5D6E-409C-BE32-E72D297353CC}">
                <c16:uniqueId val="{00000005-D281-4B13-8070-F594A0F9ECA0}"/>
              </c:ext>
            </c:extLst>
          </c:dPt>
          <c:cat>
            <c:strRef>
              <c:f>Dashboard!$A$15:$A$17</c:f>
              <c:strCache>
                <c:ptCount val="3"/>
                <c:pt idx="0">
                  <c:v>Green</c:v>
                </c:pt>
                <c:pt idx="1">
                  <c:v>Amber</c:v>
                </c:pt>
                <c:pt idx="2">
                  <c:v>Red</c:v>
                </c:pt>
              </c:strCache>
            </c:strRef>
          </c:cat>
          <c:val>
            <c:numRef>
              <c:f>Dashboard!$B$15:$B$17</c:f>
              <c:numCache>
                <c:formatCode>General</c:formatCode>
                <c:ptCount val="3"/>
                <c:pt idx="0">
                  <c:v>13</c:v>
                </c:pt>
                <c:pt idx="1">
                  <c:v>15</c:v>
                </c:pt>
                <c:pt idx="2">
                  <c:v>30</c:v>
                </c:pt>
              </c:numCache>
            </c:numRef>
          </c:val>
          <c:extLst>
            <c:ext xmlns:c16="http://schemas.microsoft.com/office/drawing/2014/chart" uri="{C3380CC4-5D6E-409C-BE32-E72D297353CC}">
              <c16:uniqueId val="{00000006-D281-4B13-8070-F594A0F9ECA0}"/>
            </c:ext>
          </c:extLst>
        </c:ser>
        <c:dLbls>
          <c:showLegendKey val="0"/>
          <c:showVal val="0"/>
          <c:showCatName val="0"/>
          <c:showSerName val="0"/>
          <c:showPercent val="0"/>
          <c:showBubbleSize val="0"/>
          <c:showLeaderLines val="1"/>
        </c:dLbls>
        <c:firstSliceAng val="0"/>
      </c:pieChart>
    </c:plotArea>
    <c:legend>
      <c:legendPos val="r"/>
      <c:overlay val="0"/>
      <c:txPr>
        <a:bodyPr/>
        <a:lstStyle/>
        <a:p>
          <a:pPr lvl="0">
            <a:defRPr b="0" i="0">
              <a:solidFill>
                <a:srgbClr val="1A1A1A"/>
              </a:solidFill>
              <a:latin typeface="+mn-lt"/>
            </a:defRPr>
          </a:pPr>
          <a:endParaRPr lang="en-US"/>
        </a:p>
      </c:txPr>
    </c:legend>
    <c:plotVisOnly val="1"/>
    <c:dispBlanksAs val="gap"/>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oneCellAnchor>
    <xdr:from>
      <xdr:col>3</xdr:col>
      <xdr:colOff>1085850</xdr:colOff>
      <xdr:row>16</xdr:row>
      <xdr:rowOff>161925</xdr:rowOff>
    </xdr:from>
    <xdr:ext cx="8639175" cy="3590925"/>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0</xdr:col>
      <xdr:colOff>619125</xdr:colOff>
      <xdr:row>17</xdr:row>
      <xdr:rowOff>161925</xdr:rowOff>
    </xdr:from>
    <xdr:ext cx="4314825" cy="3238500"/>
    <xdr:graphicFrame macro="">
      <xdr:nvGraphicFramePr>
        <xdr:cNvPr id="3" name="Chart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F17"/>
  <sheetViews>
    <sheetView tabSelected="1" workbookViewId="0">
      <selection activeCell="A2" sqref="A2:F2"/>
    </sheetView>
  </sheetViews>
  <sheetFormatPr defaultColWidth="14.44140625" defaultRowHeight="15" customHeight="1" x14ac:dyDescent="0.3"/>
  <cols>
    <col min="6" max="6" width="111.5546875" customWidth="1"/>
  </cols>
  <sheetData>
    <row r="1" spans="1:6" ht="14.4" customHeight="1" x14ac:dyDescent="0.3">
      <c r="A1" s="28"/>
      <c r="B1" s="29"/>
      <c r="C1" s="29"/>
      <c r="D1" s="29"/>
      <c r="E1" s="29"/>
      <c r="F1" s="29"/>
    </row>
    <row r="2" spans="1:6" ht="21" customHeight="1" x14ac:dyDescent="0.4">
      <c r="A2" s="34" t="s">
        <v>231</v>
      </c>
      <c r="B2" s="29"/>
      <c r="C2" s="29"/>
      <c r="D2" s="29"/>
      <c r="E2" s="29"/>
      <c r="F2" s="29"/>
    </row>
    <row r="3" spans="1:6" ht="14.4" customHeight="1" x14ac:dyDescent="0.3">
      <c r="A3" s="16"/>
      <c r="B3" s="1"/>
      <c r="C3" s="1"/>
      <c r="D3" s="1"/>
      <c r="E3" s="1"/>
      <c r="F3" s="1"/>
    </row>
    <row r="4" spans="1:6" ht="15.6" customHeight="1" x14ac:dyDescent="0.3">
      <c r="A4" s="31" t="s">
        <v>42</v>
      </c>
      <c r="B4" s="32"/>
      <c r="C4" s="32"/>
      <c r="D4" s="32"/>
      <c r="E4" s="32"/>
      <c r="F4" s="32"/>
    </row>
    <row r="5" spans="1:6" ht="165.6" customHeight="1" x14ac:dyDescent="0.3">
      <c r="A5" s="30" t="s">
        <v>43</v>
      </c>
      <c r="B5" s="29"/>
      <c r="C5" s="29"/>
      <c r="D5" s="29"/>
      <c r="E5" s="29"/>
      <c r="F5" s="29"/>
    </row>
    <row r="6" spans="1:6" ht="14.4" customHeight="1" x14ac:dyDescent="0.3">
      <c r="A6" s="16"/>
      <c r="B6" s="1"/>
      <c r="C6" s="1"/>
      <c r="D6" s="1"/>
      <c r="E6" s="1"/>
      <c r="F6" s="1"/>
    </row>
    <row r="7" spans="1:6" ht="15.6" customHeight="1" x14ac:dyDescent="0.3">
      <c r="A7" s="31" t="s">
        <v>44</v>
      </c>
      <c r="B7" s="32"/>
      <c r="C7" s="32"/>
      <c r="D7" s="32"/>
      <c r="E7" s="32"/>
      <c r="F7" s="32"/>
    </row>
    <row r="8" spans="1:6" ht="96.6" customHeight="1" x14ac:dyDescent="0.3">
      <c r="A8" s="30" t="s">
        <v>45</v>
      </c>
      <c r="B8" s="29"/>
      <c r="C8" s="29"/>
      <c r="D8" s="29"/>
      <c r="E8" s="29"/>
      <c r="F8" s="29"/>
    </row>
    <row r="9" spans="1:6" ht="14.4" customHeight="1" x14ac:dyDescent="0.3">
      <c r="A9" s="16"/>
      <c r="B9" s="1"/>
      <c r="C9" s="1"/>
      <c r="D9" s="1"/>
      <c r="E9" s="1"/>
      <c r="F9" s="1"/>
    </row>
    <row r="10" spans="1:6" ht="15.6" customHeight="1" x14ac:dyDescent="0.3">
      <c r="A10" s="31" t="s">
        <v>46</v>
      </c>
      <c r="B10" s="32"/>
      <c r="C10" s="32"/>
      <c r="D10" s="32"/>
      <c r="E10" s="32"/>
      <c r="F10" s="32"/>
    </row>
    <row r="11" spans="1:6" ht="99" customHeight="1" x14ac:dyDescent="0.3">
      <c r="A11" s="30" t="s">
        <v>47</v>
      </c>
      <c r="B11" s="33"/>
      <c r="C11" s="33"/>
      <c r="D11" s="33"/>
      <c r="E11" s="33"/>
      <c r="F11" s="33"/>
    </row>
    <row r="12" spans="1:6" ht="14.4" customHeight="1" x14ac:dyDescent="0.3">
      <c r="A12" s="16"/>
      <c r="B12" s="1"/>
      <c r="C12" s="1"/>
      <c r="D12" s="1"/>
      <c r="E12" s="1"/>
      <c r="F12" s="1"/>
    </row>
    <row r="13" spans="1:6" ht="15.6" customHeight="1" x14ac:dyDescent="0.3">
      <c r="A13" s="31" t="s">
        <v>48</v>
      </c>
      <c r="B13" s="32"/>
      <c r="C13" s="32"/>
      <c r="D13" s="32"/>
      <c r="E13" s="32"/>
      <c r="F13" s="32"/>
    </row>
    <row r="14" spans="1:6" ht="192" customHeight="1" x14ac:dyDescent="0.3">
      <c r="A14" s="30" t="s">
        <v>49</v>
      </c>
      <c r="B14" s="33"/>
      <c r="C14" s="33"/>
      <c r="D14" s="33"/>
      <c r="E14" s="33"/>
      <c r="F14" s="33"/>
    </row>
    <row r="15" spans="1:6" ht="14.4" customHeight="1" x14ac:dyDescent="0.3">
      <c r="A15" s="16"/>
      <c r="B15" s="1"/>
      <c r="C15" s="1"/>
      <c r="D15" s="1"/>
      <c r="E15" s="1"/>
      <c r="F15" s="1"/>
    </row>
    <row r="16" spans="1:6" ht="15.6" customHeight="1" x14ac:dyDescent="0.3">
      <c r="A16" s="31" t="s">
        <v>50</v>
      </c>
      <c r="B16" s="32"/>
      <c r="C16" s="32"/>
      <c r="D16" s="32"/>
      <c r="E16" s="32"/>
      <c r="F16" s="32"/>
    </row>
    <row r="17" spans="1:6" ht="164.4" customHeight="1" x14ac:dyDescent="0.3">
      <c r="A17" s="30" t="s">
        <v>51</v>
      </c>
      <c r="B17" s="33"/>
      <c r="C17" s="33"/>
      <c r="D17" s="33"/>
      <c r="E17" s="33"/>
      <c r="F17" s="33"/>
    </row>
  </sheetData>
  <mergeCells count="12">
    <mergeCell ref="A1:F1"/>
    <mergeCell ref="A5:F5"/>
    <mergeCell ref="A8:F8"/>
    <mergeCell ref="A17:F17"/>
    <mergeCell ref="A4:F4"/>
    <mergeCell ref="A7:F7"/>
    <mergeCell ref="A16:F16"/>
    <mergeCell ref="A11:F11"/>
    <mergeCell ref="A2:F2"/>
    <mergeCell ref="A10:F10"/>
    <mergeCell ref="A13:F13"/>
    <mergeCell ref="A14:F1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000"/>
  <sheetViews>
    <sheetView workbookViewId="0">
      <selection activeCell="B3" sqref="B3"/>
    </sheetView>
  </sheetViews>
  <sheetFormatPr defaultColWidth="14.44140625" defaultRowHeight="15" customHeight="1" x14ac:dyDescent="0.3"/>
  <cols>
    <col min="1" max="1" width="34" customWidth="1"/>
    <col min="2" max="2" width="14" customWidth="1"/>
    <col min="3" max="6" width="8.6640625" customWidth="1"/>
  </cols>
  <sheetData>
    <row r="1" spans="1:2" ht="14.25" customHeight="1" x14ac:dyDescent="0.35">
      <c r="A1" s="17" t="s">
        <v>52</v>
      </c>
      <c r="B1" s="15"/>
    </row>
    <row r="2" spans="1:2" ht="14.25" customHeight="1" x14ac:dyDescent="0.3">
      <c r="A2" s="18" t="s">
        <v>53</v>
      </c>
      <c r="B2" s="18" t="s">
        <v>54</v>
      </c>
    </row>
    <row r="3" spans="1:2" ht="14.25" customHeight="1" x14ac:dyDescent="0.3">
      <c r="A3" s="6" t="s">
        <v>55</v>
      </c>
      <c r="B3" s="7" t="s">
        <v>56</v>
      </c>
    </row>
    <row r="4" spans="1:2" ht="14.25" customHeight="1" x14ac:dyDescent="0.3">
      <c r="A4" s="6" t="s">
        <v>57</v>
      </c>
      <c r="B4" s="7" t="s">
        <v>56</v>
      </c>
    </row>
    <row r="5" spans="1:2" ht="14.25" customHeight="1" x14ac:dyDescent="0.3">
      <c r="A5" s="6" t="s">
        <v>58</v>
      </c>
      <c r="B5" s="7" t="s">
        <v>56</v>
      </c>
    </row>
    <row r="6" spans="1:2" ht="14.25" customHeight="1" x14ac:dyDescent="0.3">
      <c r="A6" s="6" t="s">
        <v>59</v>
      </c>
      <c r="B6" s="7" t="s">
        <v>56</v>
      </c>
    </row>
    <row r="7" spans="1:2" ht="14.25" customHeight="1" x14ac:dyDescent="0.3">
      <c r="A7" s="6" t="s">
        <v>60</v>
      </c>
      <c r="B7" s="7" t="s">
        <v>56</v>
      </c>
    </row>
    <row r="8" spans="1:2" ht="14.25" customHeight="1" x14ac:dyDescent="0.3">
      <c r="A8" s="6" t="s">
        <v>61</v>
      </c>
      <c r="B8" s="7" t="s">
        <v>56</v>
      </c>
    </row>
    <row r="9" spans="1:2" ht="14.25" customHeight="1" x14ac:dyDescent="0.3">
      <c r="A9" s="6" t="s">
        <v>62</v>
      </c>
      <c r="B9" s="7" t="s">
        <v>56</v>
      </c>
    </row>
    <row r="10" spans="1:2" ht="14.25" customHeight="1" x14ac:dyDescent="0.3">
      <c r="A10" s="6" t="s">
        <v>63</v>
      </c>
      <c r="B10" s="7" t="s">
        <v>56</v>
      </c>
    </row>
    <row r="11" spans="1:2" ht="14.25" customHeight="1" x14ac:dyDescent="0.3">
      <c r="A11" s="6" t="s">
        <v>64</v>
      </c>
      <c r="B11" s="7" t="s">
        <v>56</v>
      </c>
    </row>
    <row r="12" spans="1:2" ht="14.25" customHeight="1" x14ac:dyDescent="0.3">
      <c r="A12" s="8"/>
      <c r="B12" s="8"/>
    </row>
    <row r="13" spans="1:2" ht="14.25" customHeight="1" x14ac:dyDescent="0.3">
      <c r="A13" s="8"/>
      <c r="B13" s="8"/>
    </row>
    <row r="14" spans="1:2" ht="14.25" customHeight="1" x14ac:dyDescent="0.3">
      <c r="A14" s="8"/>
      <c r="B14" s="8"/>
    </row>
    <row r="15" spans="1:2" ht="14.25" customHeight="1" x14ac:dyDescent="0.3">
      <c r="A15" s="8"/>
      <c r="B15" s="8"/>
    </row>
    <row r="16" spans="1:2" ht="14.25" customHeight="1" x14ac:dyDescent="0.3">
      <c r="A16" s="8"/>
      <c r="B16" s="8"/>
    </row>
    <row r="17" spans="1:2" ht="14.25" customHeight="1" x14ac:dyDescent="0.3">
      <c r="A17" s="8"/>
      <c r="B17" s="8"/>
    </row>
    <row r="18" spans="1:2" ht="14.25" customHeight="1" x14ac:dyDescent="0.3">
      <c r="A18" s="8"/>
      <c r="B18" s="8"/>
    </row>
    <row r="19" spans="1:2" ht="14.25" customHeight="1" x14ac:dyDescent="0.3">
      <c r="A19" s="8"/>
      <c r="B19" s="8"/>
    </row>
    <row r="20" spans="1:2" ht="14.25" customHeight="1" x14ac:dyDescent="0.3">
      <c r="A20" s="8"/>
      <c r="B20" s="8"/>
    </row>
    <row r="21" spans="1:2" ht="14.25" customHeight="1" x14ac:dyDescent="0.3">
      <c r="A21" s="8"/>
      <c r="B21" s="8"/>
    </row>
    <row r="22" spans="1:2" ht="14.25" customHeight="1" x14ac:dyDescent="0.3">
      <c r="A22" s="8"/>
      <c r="B22" s="8"/>
    </row>
    <row r="23" spans="1:2" ht="14.25" customHeight="1" x14ac:dyDescent="0.3">
      <c r="A23" s="8"/>
      <c r="B23" s="8"/>
    </row>
    <row r="24" spans="1:2" ht="14.25" customHeight="1" x14ac:dyDescent="0.3">
      <c r="A24" s="8"/>
      <c r="B24" s="8"/>
    </row>
    <row r="25" spans="1:2" ht="14.25" customHeight="1" x14ac:dyDescent="0.3">
      <c r="A25" s="8"/>
      <c r="B25" s="8"/>
    </row>
    <row r="26" spans="1:2" ht="14.25" customHeight="1" x14ac:dyDescent="0.3">
      <c r="A26" s="8"/>
      <c r="B26" s="8"/>
    </row>
    <row r="27" spans="1:2" ht="14.25" customHeight="1" x14ac:dyDescent="0.3">
      <c r="A27" s="8"/>
      <c r="B27" s="8"/>
    </row>
    <row r="28" spans="1:2" ht="14.25" customHeight="1" x14ac:dyDescent="0.3">
      <c r="A28" s="8"/>
      <c r="B28" s="8"/>
    </row>
    <row r="29" spans="1:2" ht="14.25" customHeight="1" x14ac:dyDescent="0.3">
      <c r="A29" s="8"/>
      <c r="B29" s="8"/>
    </row>
    <row r="30" spans="1:2" ht="14.25" customHeight="1" x14ac:dyDescent="0.3">
      <c r="A30" s="8"/>
      <c r="B30" s="8"/>
    </row>
    <row r="31" spans="1:2" ht="14.25" customHeight="1" x14ac:dyDescent="0.3">
      <c r="A31" s="8"/>
      <c r="B31" s="8"/>
    </row>
    <row r="32" spans="1:2" ht="14.25" customHeight="1" x14ac:dyDescent="0.3">
      <c r="A32" s="8"/>
      <c r="B32" s="8"/>
    </row>
    <row r="33" spans="1:2" ht="14.25" customHeight="1" x14ac:dyDescent="0.3">
      <c r="A33" s="8"/>
      <c r="B33" s="8"/>
    </row>
    <row r="34" spans="1:2" ht="14.25" customHeight="1" x14ac:dyDescent="0.3">
      <c r="A34" s="8"/>
      <c r="B34" s="8"/>
    </row>
    <row r="35" spans="1:2" ht="14.25" customHeight="1" x14ac:dyDescent="0.3">
      <c r="A35" s="8"/>
      <c r="B35" s="8"/>
    </row>
    <row r="36" spans="1:2" ht="14.25" customHeight="1" x14ac:dyDescent="0.3">
      <c r="A36" s="8"/>
      <c r="B36" s="8"/>
    </row>
    <row r="37" spans="1:2" ht="14.25" customHeight="1" x14ac:dyDescent="0.3">
      <c r="A37" s="8"/>
      <c r="B37" s="8"/>
    </row>
    <row r="38" spans="1:2" ht="14.25" customHeight="1" x14ac:dyDescent="0.3">
      <c r="A38" s="8"/>
      <c r="B38" s="8"/>
    </row>
    <row r="39" spans="1:2" ht="14.25" customHeight="1" x14ac:dyDescent="0.3">
      <c r="A39" s="8"/>
      <c r="B39" s="8"/>
    </row>
    <row r="40" spans="1:2" ht="14.25" customHeight="1" x14ac:dyDescent="0.3">
      <c r="A40" s="8"/>
      <c r="B40" s="8"/>
    </row>
    <row r="41" spans="1:2" ht="14.25" customHeight="1" x14ac:dyDescent="0.3">
      <c r="A41" s="8"/>
      <c r="B41" s="8"/>
    </row>
    <row r="42" spans="1:2" ht="14.25" customHeight="1" x14ac:dyDescent="0.3">
      <c r="A42" s="8"/>
      <c r="B42" s="8"/>
    </row>
    <row r="43" spans="1:2" ht="14.25" customHeight="1" x14ac:dyDescent="0.3">
      <c r="A43" s="8"/>
      <c r="B43" s="8"/>
    </row>
    <row r="44" spans="1:2" ht="14.25" customHeight="1" x14ac:dyDescent="0.3">
      <c r="A44" s="8"/>
      <c r="B44" s="8"/>
    </row>
    <row r="45" spans="1:2" ht="14.25" customHeight="1" x14ac:dyDescent="0.3">
      <c r="A45" s="8"/>
      <c r="B45" s="8"/>
    </row>
    <row r="46" spans="1:2" ht="14.25" customHeight="1" x14ac:dyDescent="0.3">
      <c r="A46" s="8"/>
      <c r="B46" s="8"/>
    </row>
    <row r="47" spans="1:2" ht="14.25" customHeight="1" x14ac:dyDescent="0.3">
      <c r="A47" s="8"/>
      <c r="B47" s="8"/>
    </row>
    <row r="48" spans="1:2" ht="14.25" customHeight="1" x14ac:dyDescent="0.3">
      <c r="A48" s="8"/>
      <c r="B48" s="8"/>
    </row>
    <row r="49" spans="1:2" ht="14.25" customHeight="1" x14ac:dyDescent="0.3">
      <c r="A49" s="8"/>
      <c r="B49" s="8"/>
    </row>
    <row r="50" spans="1:2" ht="14.25" customHeight="1" x14ac:dyDescent="0.3">
      <c r="A50" s="8"/>
      <c r="B50" s="8"/>
    </row>
    <row r="51" spans="1:2" ht="14.25" customHeight="1" x14ac:dyDescent="0.3">
      <c r="A51" s="8"/>
      <c r="B51" s="8"/>
    </row>
    <row r="52" spans="1:2" ht="14.25" customHeight="1" x14ac:dyDescent="0.3">
      <c r="A52" s="8"/>
      <c r="B52" s="8"/>
    </row>
    <row r="53" spans="1:2" ht="14.25" customHeight="1" x14ac:dyDescent="0.3">
      <c r="A53" s="8"/>
      <c r="B53" s="8"/>
    </row>
    <row r="54" spans="1:2" ht="14.25" customHeight="1" x14ac:dyDescent="0.3">
      <c r="A54" s="8"/>
      <c r="B54" s="8"/>
    </row>
    <row r="55" spans="1:2" ht="14.25" customHeight="1" x14ac:dyDescent="0.3">
      <c r="A55" s="8"/>
      <c r="B55" s="8"/>
    </row>
    <row r="56" spans="1:2" ht="14.25" customHeight="1" x14ac:dyDescent="0.3">
      <c r="A56" s="8"/>
      <c r="B56" s="8"/>
    </row>
    <row r="57" spans="1:2" ht="14.25" customHeight="1" x14ac:dyDescent="0.3">
      <c r="A57" s="8"/>
      <c r="B57" s="8"/>
    </row>
    <row r="58" spans="1:2" ht="14.25" customHeight="1" x14ac:dyDescent="0.3">
      <c r="A58" s="8"/>
      <c r="B58" s="8"/>
    </row>
    <row r="59" spans="1:2" ht="14.25" customHeight="1" x14ac:dyDescent="0.3">
      <c r="A59" s="8"/>
      <c r="B59" s="8"/>
    </row>
    <row r="60" spans="1:2" ht="14.25" customHeight="1" x14ac:dyDescent="0.3">
      <c r="A60" s="8"/>
      <c r="B60" s="8"/>
    </row>
    <row r="61" spans="1:2" ht="14.25" customHeight="1" x14ac:dyDescent="0.3">
      <c r="A61" s="8"/>
      <c r="B61" s="8"/>
    </row>
    <row r="62" spans="1:2" ht="14.25" customHeight="1" x14ac:dyDescent="0.3">
      <c r="A62" s="8"/>
      <c r="B62" s="8"/>
    </row>
    <row r="63" spans="1:2" ht="14.25" customHeight="1" x14ac:dyDescent="0.3">
      <c r="A63" s="8"/>
      <c r="B63" s="8"/>
    </row>
    <row r="64" spans="1:2" ht="14.25" customHeight="1" x14ac:dyDescent="0.3">
      <c r="A64" s="8"/>
      <c r="B64" s="8"/>
    </row>
    <row r="65" spans="1:2" ht="14.25" customHeight="1" x14ac:dyDescent="0.3">
      <c r="A65" s="8"/>
      <c r="B65" s="8"/>
    </row>
    <row r="66" spans="1:2" ht="14.25" customHeight="1" x14ac:dyDescent="0.3">
      <c r="A66" s="8"/>
      <c r="B66" s="8"/>
    </row>
    <row r="67" spans="1:2" ht="14.25" customHeight="1" x14ac:dyDescent="0.3">
      <c r="A67" s="8"/>
      <c r="B67" s="8"/>
    </row>
    <row r="68" spans="1:2" ht="14.25" customHeight="1" x14ac:dyDescent="0.3">
      <c r="A68" s="8"/>
      <c r="B68" s="8"/>
    </row>
    <row r="69" spans="1:2" ht="14.25" customHeight="1" x14ac:dyDescent="0.3">
      <c r="A69" s="8"/>
      <c r="B69" s="8"/>
    </row>
    <row r="70" spans="1:2" ht="14.25" customHeight="1" x14ac:dyDescent="0.3">
      <c r="A70" s="8"/>
      <c r="B70" s="8"/>
    </row>
    <row r="71" spans="1:2" ht="14.25" customHeight="1" x14ac:dyDescent="0.3">
      <c r="A71" s="8"/>
      <c r="B71" s="8"/>
    </row>
    <row r="72" spans="1:2" ht="14.25" customHeight="1" x14ac:dyDescent="0.3">
      <c r="A72" s="8"/>
      <c r="B72" s="8"/>
    </row>
    <row r="73" spans="1:2" ht="14.25" customHeight="1" x14ac:dyDescent="0.3">
      <c r="A73" s="8"/>
      <c r="B73" s="8"/>
    </row>
    <row r="74" spans="1:2" ht="14.25" customHeight="1" x14ac:dyDescent="0.3">
      <c r="A74" s="8"/>
      <c r="B74" s="8"/>
    </row>
    <row r="75" spans="1:2" ht="14.25" customHeight="1" x14ac:dyDescent="0.3">
      <c r="A75" s="8"/>
      <c r="B75" s="8"/>
    </row>
    <row r="76" spans="1:2" ht="14.25" customHeight="1" x14ac:dyDescent="0.3">
      <c r="A76" s="8"/>
      <c r="B76" s="8"/>
    </row>
    <row r="77" spans="1:2" ht="14.25" customHeight="1" x14ac:dyDescent="0.3">
      <c r="A77" s="8"/>
      <c r="B77" s="8"/>
    </row>
    <row r="78" spans="1:2" ht="14.25" customHeight="1" x14ac:dyDescent="0.3">
      <c r="A78" s="8"/>
      <c r="B78" s="8"/>
    </row>
    <row r="79" spans="1:2" ht="14.25" customHeight="1" x14ac:dyDescent="0.3">
      <c r="A79" s="8"/>
      <c r="B79" s="8"/>
    </row>
    <row r="80" spans="1:2" ht="14.25" customHeight="1" x14ac:dyDescent="0.3">
      <c r="A80" s="8"/>
      <c r="B80" s="8"/>
    </row>
    <row r="81" spans="1:2" ht="14.25" customHeight="1" x14ac:dyDescent="0.3">
      <c r="A81" s="8"/>
      <c r="B81" s="8"/>
    </row>
    <row r="82" spans="1:2" ht="14.25" customHeight="1" x14ac:dyDescent="0.3">
      <c r="A82" s="8"/>
      <c r="B82" s="8"/>
    </row>
    <row r="83" spans="1:2" ht="14.25" customHeight="1" x14ac:dyDescent="0.3">
      <c r="A83" s="8"/>
      <c r="B83" s="8"/>
    </row>
    <row r="84" spans="1:2" ht="14.25" customHeight="1" x14ac:dyDescent="0.3">
      <c r="A84" s="8"/>
      <c r="B84" s="8"/>
    </row>
    <row r="85" spans="1:2" ht="14.25" customHeight="1" x14ac:dyDescent="0.3">
      <c r="A85" s="8"/>
      <c r="B85" s="8"/>
    </row>
    <row r="86" spans="1:2" ht="14.25" customHeight="1" x14ac:dyDescent="0.3">
      <c r="A86" s="8"/>
      <c r="B86" s="8"/>
    </row>
    <row r="87" spans="1:2" ht="14.25" customHeight="1" x14ac:dyDescent="0.3">
      <c r="A87" s="8"/>
      <c r="B87" s="8"/>
    </row>
    <row r="88" spans="1:2" ht="14.25" customHeight="1" x14ac:dyDescent="0.3">
      <c r="A88" s="8"/>
      <c r="B88" s="8"/>
    </row>
    <row r="89" spans="1:2" ht="14.25" customHeight="1" x14ac:dyDescent="0.3">
      <c r="A89" s="8"/>
      <c r="B89" s="8"/>
    </row>
    <row r="90" spans="1:2" ht="14.25" customHeight="1" x14ac:dyDescent="0.3">
      <c r="A90" s="8"/>
      <c r="B90" s="8"/>
    </row>
    <row r="91" spans="1:2" ht="14.25" customHeight="1" x14ac:dyDescent="0.3">
      <c r="A91" s="8"/>
      <c r="B91" s="8"/>
    </row>
    <row r="92" spans="1:2" ht="14.25" customHeight="1" x14ac:dyDescent="0.3">
      <c r="A92" s="8"/>
      <c r="B92" s="8"/>
    </row>
    <row r="93" spans="1:2" ht="14.25" customHeight="1" x14ac:dyDescent="0.3">
      <c r="A93" s="8"/>
      <c r="B93" s="8"/>
    </row>
    <row r="94" spans="1:2" ht="14.25" customHeight="1" x14ac:dyDescent="0.3">
      <c r="A94" s="8"/>
      <c r="B94" s="8"/>
    </row>
    <row r="95" spans="1:2" ht="14.25" customHeight="1" x14ac:dyDescent="0.3">
      <c r="A95" s="8"/>
      <c r="B95" s="8"/>
    </row>
    <row r="96" spans="1:2" ht="14.25" customHeight="1" x14ac:dyDescent="0.3">
      <c r="A96" s="8"/>
      <c r="B96" s="8"/>
    </row>
    <row r="97" spans="1:2" ht="14.25" customHeight="1" x14ac:dyDescent="0.3">
      <c r="A97" s="8"/>
      <c r="B97" s="8"/>
    </row>
    <row r="98" spans="1:2" ht="14.25" customHeight="1" x14ac:dyDescent="0.3">
      <c r="A98" s="8"/>
      <c r="B98" s="8"/>
    </row>
    <row r="99" spans="1:2" ht="14.25" customHeight="1" x14ac:dyDescent="0.3">
      <c r="A99" s="8"/>
      <c r="B99" s="8"/>
    </row>
    <row r="100" spans="1:2" ht="14.25" customHeight="1" x14ac:dyDescent="0.3">
      <c r="A100" s="8"/>
      <c r="B100" s="8"/>
    </row>
    <row r="101" spans="1:2" ht="14.25" customHeight="1" x14ac:dyDescent="0.3"/>
    <row r="102" spans="1:2" ht="14.25" customHeight="1" x14ac:dyDescent="0.3"/>
    <row r="103" spans="1:2" ht="14.25" customHeight="1" x14ac:dyDescent="0.3"/>
    <row r="104" spans="1:2" ht="14.25" customHeight="1" x14ac:dyDescent="0.3"/>
    <row r="105" spans="1:2" ht="14.25" customHeight="1" x14ac:dyDescent="0.3"/>
    <row r="106" spans="1:2" ht="14.25" customHeight="1" x14ac:dyDescent="0.3"/>
    <row r="107" spans="1:2" ht="14.25" customHeight="1" x14ac:dyDescent="0.3"/>
    <row r="108" spans="1:2" ht="14.25" customHeight="1" x14ac:dyDescent="0.3"/>
    <row r="109" spans="1:2" ht="14.25" customHeight="1" x14ac:dyDescent="0.3"/>
    <row r="110" spans="1:2" ht="14.25" customHeight="1" x14ac:dyDescent="0.3"/>
    <row r="111" spans="1:2" ht="14.25" customHeight="1" x14ac:dyDescent="0.3"/>
    <row r="112" spans="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dataValidations count="1">
    <dataValidation type="list" allowBlank="1" showErrorMessage="1" sqref="B3:B11" xr:uid="{00000000-0002-0000-0100-000000000000}">
      <formula1>"Y,N"</formula1>
    </dataValidation>
  </dataValidations>
  <pageMargins left="0.75" right="0.75" top="1" bottom="1"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Z1000"/>
  <sheetViews>
    <sheetView workbookViewId="0">
      <pane ySplit="2" topLeftCell="A3" activePane="bottomLeft" state="frozen"/>
      <selection pane="bottomLeft" activeCell="H93" sqref="H93"/>
    </sheetView>
  </sheetViews>
  <sheetFormatPr defaultColWidth="14.44140625" defaultRowHeight="15" customHeight="1" x14ac:dyDescent="0.3"/>
  <cols>
    <col min="1" max="1" width="44.44140625" customWidth="1"/>
    <col min="2" max="2" width="26.109375" customWidth="1"/>
    <col min="3" max="3" width="14.33203125" customWidth="1"/>
    <col min="4" max="4" width="17.6640625" customWidth="1"/>
    <col min="5" max="5" width="73" customWidth="1"/>
    <col min="6" max="7" width="40.88671875" customWidth="1"/>
    <col min="8" max="8" width="10" customWidth="1"/>
  </cols>
  <sheetData>
    <row r="1" spans="1:26" ht="23.25" customHeight="1" x14ac:dyDescent="0.35">
      <c r="A1" s="19" t="s">
        <v>65</v>
      </c>
      <c r="B1" s="15"/>
      <c r="C1" s="15"/>
      <c r="D1" s="15"/>
      <c r="E1" s="15"/>
      <c r="F1" s="15"/>
      <c r="G1" s="15"/>
    </row>
    <row r="2" spans="1:26" ht="14.25" customHeight="1" x14ac:dyDescent="0.3">
      <c r="A2" s="18" t="s">
        <v>53</v>
      </c>
      <c r="B2" s="18" t="s">
        <v>66</v>
      </c>
      <c r="C2" s="18" t="s">
        <v>15</v>
      </c>
      <c r="D2" s="18" t="s">
        <v>67</v>
      </c>
      <c r="E2" s="18" t="s">
        <v>68</v>
      </c>
      <c r="F2" s="18" t="s">
        <v>69</v>
      </c>
      <c r="G2" s="18" t="s">
        <v>70</v>
      </c>
      <c r="H2" s="18" t="s">
        <v>71</v>
      </c>
      <c r="I2" s="2"/>
      <c r="J2" s="2"/>
      <c r="K2" s="2"/>
      <c r="L2" s="2"/>
      <c r="M2" s="2"/>
      <c r="N2" s="2"/>
      <c r="O2" s="2"/>
      <c r="P2" s="2"/>
      <c r="Q2" s="2"/>
      <c r="R2" s="2"/>
      <c r="S2" s="2"/>
      <c r="T2" s="2"/>
      <c r="U2" s="2"/>
      <c r="V2" s="2"/>
      <c r="W2" s="2"/>
      <c r="X2" s="2"/>
      <c r="Y2" s="2"/>
      <c r="Z2" s="2"/>
    </row>
    <row r="3" spans="1:26" ht="14.25" customHeight="1" x14ac:dyDescent="0.3">
      <c r="A3" s="9" t="s">
        <v>57</v>
      </c>
      <c r="B3" s="9" t="s">
        <v>72</v>
      </c>
      <c r="C3" s="9" t="s">
        <v>24</v>
      </c>
      <c r="D3" s="9" t="s">
        <v>56</v>
      </c>
      <c r="E3" s="10">
        <v>3</v>
      </c>
      <c r="F3" s="9" t="s">
        <v>9</v>
      </c>
      <c r="G3" s="9" t="s">
        <v>73</v>
      </c>
      <c r="H3" t="str">
        <f>IFERROR(VLOOKUP(A3,Stakeholders!$A:$B,2,FALSE),"Y")</f>
        <v>Y</v>
      </c>
    </row>
    <row r="4" spans="1:26" ht="14.25" customHeight="1" x14ac:dyDescent="0.3">
      <c r="A4" s="9" t="s">
        <v>57</v>
      </c>
      <c r="B4" s="9" t="s">
        <v>74</v>
      </c>
      <c r="C4" s="9" t="s">
        <v>17</v>
      </c>
      <c r="D4" s="9" t="s">
        <v>56</v>
      </c>
      <c r="E4" s="10">
        <v>1</v>
      </c>
      <c r="F4" s="9" t="s">
        <v>11</v>
      </c>
      <c r="G4" s="9" t="s">
        <v>75</v>
      </c>
      <c r="H4" t="str">
        <f>IFERROR(VLOOKUP(A4,Stakeholders!$A:$B,2,FALSE),"Y")</f>
        <v>Y</v>
      </c>
    </row>
    <row r="5" spans="1:26" ht="14.25" customHeight="1" x14ac:dyDescent="0.3">
      <c r="A5" s="9" t="s">
        <v>57</v>
      </c>
      <c r="B5" s="9" t="s">
        <v>76</v>
      </c>
      <c r="C5" s="9" t="s">
        <v>24</v>
      </c>
      <c r="D5" s="9" t="s">
        <v>77</v>
      </c>
      <c r="E5" s="10">
        <v>1</v>
      </c>
      <c r="F5" s="9" t="s">
        <v>9</v>
      </c>
      <c r="G5" s="9" t="s">
        <v>78</v>
      </c>
      <c r="H5" t="str">
        <f>IFERROR(VLOOKUP(A5,Stakeholders!$A:$B,2,FALSE),"Y")</f>
        <v>Y</v>
      </c>
    </row>
    <row r="6" spans="1:26" ht="14.25" customHeight="1" x14ac:dyDescent="0.3">
      <c r="A6" s="9" t="s">
        <v>57</v>
      </c>
      <c r="B6" s="9" t="s">
        <v>79</v>
      </c>
      <c r="C6" s="9" t="s">
        <v>17</v>
      </c>
      <c r="D6" s="9" t="s">
        <v>56</v>
      </c>
      <c r="E6" s="10">
        <v>2</v>
      </c>
      <c r="F6" s="9" t="s">
        <v>13</v>
      </c>
      <c r="G6" s="9" t="s">
        <v>80</v>
      </c>
      <c r="H6" t="str">
        <f>IFERROR(VLOOKUP(A6,Stakeholders!$A:$B,2,FALSE),"Y")</f>
        <v>Y</v>
      </c>
    </row>
    <row r="7" spans="1:26" ht="14.25" customHeight="1" x14ac:dyDescent="0.3">
      <c r="A7" s="9" t="s">
        <v>57</v>
      </c>
      <c r="B7" s="9" t="s">
        <v>81</v>
      </c>
      <c r="C7" s="9" t="s">
        <v>17</v>
      </c>
      <c r="D7" s="9" t="s">
        <v>56</v>
      </c>
      <c r="E7" s="10">
        <v>0</v>
      </c>
      <c r="F7" s="9" t="s">
        <v>11</v>
      </c>
      <c r="G7" s="9" t="s">
        <v>82</v>
      </c>
      <c r="H7" t="str">
        <f>IFERROR(VLOOKUP(A7,Stakeholders!$A:$B,2,FALSE),"Y")</f>
        <v>Y</v>
      </c>
    </row>
    <row r="8" spans="1:26" ht="14.25" customHeight="1" x14ac:dyDescent="0.3">
      <c r="A8" s="9" t="s">
        <v>57</v>
      </c>
      <c r="B8" s="9" t="s">
        <v>83</v>
      </c>
      <c r="C8" s="9" t="s">
        <v>24</v>
      </c>
      <c r="D8" s="9" t="s">
        <v>56</v>
      </c>
      <c r="E8" s="10">
        <v>0</v>
      </c>
      <c r="F8" s="9" t="s">
        <v>9</v>
      </c>
      <c r="G8" s="9" t="s">
        <v>84</v>
      </c>
      <c r="H8" t="str">
        <f>IFERROR(VLOOKUP(A8,Stakeholders!$A:$B,2,FALSE),"Y")</f>
        <v>Y</v>
      </c>
    </row>
    <row r="9" spans="1:26" ht="14.25" customHeight="1" x14ac:dyDescent="0.3">
      <c r="A9" s="9" t="s">
        <v>57</v>
      </c>
      <c r="B9" s="9" t="s">
        <v>85</v>
      </c>
      <c r="C9" s="9" t="s">
        <v>24</v>
      </c>
      <c r="D9" s="9" t="s">
        <v>56</v>
      </c>
      <c r="E9" s="10">
        <v>0</v>
      </c>
      <c r="F9" s="9" t="s">
        <v>11</v>
      </c>
      <c r="G9" s="9" t="s">
        <v>86</v>
      </c>
      <c r="H9" t="str">
        <f>IFERROR(VLOOKUP(A9,Stakeholders!$A:$B,2,FALSE),"Y")</f>
        <v>Y</v>
      </c>
    </row>
    <row r="10" spans="1:26" ht="14.25" hidden="1" customHeight="1" x14ac:dyDescent="0.3">
      <c r="A10" s="9"/>
      <c r="B10" s="9"/>
      <c r="C10" s="9"/>
      <c r="D10" s="9"/>
      <c r="E10" s="10"/>
      <c r="F10" s="9"/>
      <c r="G10" s="9"/>
      <c r="H10" t="str">
        <f>IFERROR(VLOOKUP(A10,Stakeholders!$A:$B,2,FALSE),"Y")</f>
        <v>Y</v>
      </c>
    </row>
    <row r="11" spans="1:26" ht="14.25" hidden="1" customHeight="1" x14ac:dyDescent="0.3">
      <c r="A11" s="9"/>
      <c r="B11" s="9"/>
      <c r="C11" s="9"/>
      <c r="D11" s="9"/>
      <c r="E11" s="10"/>
      <c r="F11" s="9"/>
      <c r="G11" s="9"/>
      <c r="H11" t="str">
        <f>IFERROR(VLOOKUP(A11,Stakeholders!$A:$B,2,FALSE),"Y")</f>
        <v>Y</v>
      </c>
    </row>
    <row r="12" spans="1:26" ht="14.25" hidden="1" customHeight="1" x14ac:dyDescent="0.3">
      <c r="A12" s="9"/>
      <c r="B12" s="9"/>
      <c r="C12" s="9"/>
      <c r="D12" s="9"/>
      <c r="E12" s="10"/>
      <c r="F12" s="9"/>
      <c r="G12" s="9"/>
      <c r="H12" t="str">
        <f>IFERROR(VLOOKUP(A12,Stakeholders!$A:$B,2,FALSE),"Y")</f>
        <v>Y</v>
      </c>
    </row>
    <row r="13" spans="1:26" ht="14.25" hidden="1" customHeight="1" x14ac:dyDescent="0.3">
      <c r="A13" s="9"/>
      <c r="B13" s="9"/>
      <c r="C13" s="9"/>
      <c r="D13" s="9"/>
      <c r="E13" s="10"/>
      <c r="F13" s="9"/>
      <c r="G13" s="9"/>
      <c r="H13" t="str">
        <f>IFERROR(VLOOKUP(A13,Stakeholders!$A:$B,2,FALSE),"Y")</f>
        <v>Y</v>
      </c>
    </row>
    <row r="14" spans="1:26" ht="14.25" hidden="1" customHeight="1" x14ac:dyDescent="0.3">
      <c r="A14" s="9"/>
      <c r="B14" s="9"/>
      <c r="C14" s="9"/>
      <c r="D14" s="9"/>
      <c r="E14" s="10"/>
      <c r="F14" s="9"/>
      <c r="G14" s="9"/>
      <c r="H14" t="str">
        <f>IFERROR(VLOOKUP(A14,Stakeholders!$A:$B,2,FALSE),"Y")</f>
        <v>Y</v>
      </c>
    </row>
    <row r="15" spans="1:26" ht="14.25" hidden="1" customHeight="1" x14ac:dyDescent="0.3">
      <c r="A15" s="9"/>
      <c r="B15" s="9"/>
      <c r="C15" s="9"/>
      <c r="D15" s="9"/>
      <c r="E15" s="10"/>
      <c r="F15" s="9"/>
      <c r="G15" s="9"/>
      <c r="H15" t="str">
        <f>IFERROR(VLOOKUP(A15,Stakeholders!$A:$B,2,FALSE),"Y")</f>
        <v>Y</v>
      </c>
    </row>
    <row r="16" spans="1:26" ht="14.25" hidden="1" customHeight="1" x14ac:dyDescent="0.3">
      <c r="A16" s="9"/>
      <c r="B16" s="9"/>
      <c r="C16" s="9"/>
      <c r="D16" s="9"/>
      <c r="E16" s="10"/>
      <c r="F16" s="9"/>
      <c r="G16" s="9"/>
      <c r="H16" t="str">
        <f>IFERROR(VLOOKUP(A16,Stakeholders!$A:$B,2,FALSE),"Y")</f>
        <v>Y</v>
      </c>
    </row>
    <row r="17" spans="1:8" ht="14.25" hidden="1" customHeight="1" x14ac:dyDescent="0.3">
      <c r="A17" s="9"/>
      <c r="B17" s="9"/>
      <c r="C17" s="9"/>
      <c r="D17" s="9"/>
      <c r="E17" s="10"/>
      <c r="F17" s="9"/>
      <c r="G17" s="9"/>
      <c r="H17" t="str">
        <f>IFERROR(VLOOKUP(A17,Stakeholders!$A:$B,2,FALSE),"Y")</f>
        <v>Y</v>
      </c>
    </row>
    <row r="18" spans="1:8" ht="14.25" customHeight="1" x14ac:dyDescent="0.3">
      <c r="A18" s="9" t="s">
        <v>62</v>
      </c>
      <c r="B18" s="9" t="s">
        <v>74</v>
      </c>
      <c r="C18" s="9" t="s">
        <v>17</v>
      </c>
      <c r="D18" s="9" t="s">
        <v>56</v>
      </c>
      <c r="E18" s="10">
        <v>1</v>
      </c>
      <c r="F18" s="9" t="s">
        <v>11</v>
      </c>
      <c r="G18" s="9" t="s">
        <v>75</v>
      </c>
      <c r="H18" t="str">
        <f>IFERROR(VLOOKUP(A18,Stakeholders!$A:$B,2,FALSE),"Y")</f>
        <v>Y</v>
      </c>
    </row>
    <row r="19" spans="1:8" ht="14.25" customHeight="1" x14ac:dyDescent="0.3">
      <c r="A19" s="9" t="s">
        <v>62</v>
      </c>
      <c r="B19" s="9" t="s">
        <v>79</v>
      </c>
      <c r="C19" s="9" t="s">
        <v>17</v>
      </c>
      <c r="D19" s="9" t="s">
        <v>56</v>
      </c>
      <c r="E19" s="10">
        <v>1</v>
      </c>
      <c r="F19" s="9" t="s">
        <v>13</v>
      </c>
      <c r="G19" s="9" t="s">
        <v>80</v>
      </c>
      <c r="H19" t="str">
        <f>IFERROR(VLOOKUP(A19,Stakeholders!$A:$B,2,FALSE),"Y")</f>
        <v>Y</v>
      </c>
    </row>
    <row r="20" spans="1:8" ht="14.25" customHeight="1" x14ac:dyDescent="0.3">
      <c r="A20" s="9" t="s">
        <v>62</v>
      </c>
      <c r="B20" s="9" t="s">
        <v>87</v>
      </c>
      <c r="C20" s="9" t="s">
        <v>20</v>
      </c>
      <c r="D20" s="9" t="s">
        <v>77</v>
      </c>
      <c r="E20" s="10">
        <v>1</v>
      </c>
      <c r="F20" s="9" t="s">
        <v>11</v>
      </c>
      <c r="G20" s="9" t="s">
        <v>88</v>
      </c>
      <c r="H20" t="str">
        <f>IFERROR(VLOOKUP(A20,Stakeholders!$A:$B,2,FALSE),"Y")</f>
        <v>Y</v>
      </c>
    </row>
    <row r="21" spans="1:8" ht="14.25" customHeight="1" x14ac:dyDescent="0.3">
      <c r="A21" s="9" t="s">
        <v>62</v>
      </c>
      <c r="B21" s="9" t="s">
        <v>89</v>
      </c>
      <c r="C21" s="9" t="s">
        <v>20</v>
      </c>
      <c r="D21" s="9" t="s">
        <v>77</v>
      </c>
      <c r="E21" s="10">
        <v>1</v>
      </c>
      <c r="F21" s="9" t="s">
        <v>11</v>
      </c>
      <c r="G21" s="9" t="s">
        <v>90</v>
      </c>
      <c r="H21" t="str">
        <f>IFERROR(VLOOKUP(A21,Stakeholders!$A:$B,2,FALSE),"Y")</f>
        <v>Y</v>
      </c>
    </row>
    <row r="22" spans="1:8" ht="14.25" customHeight="1" x14ac:dyDescent="0.3">
      <c r="A22" s="9" t="s">
        <v>62</v>
      </c>
      <c r="B22" s="9" t="s">
        <v>91</v>
      </c>
      <c r="C22" s="9" t="s">
        <v>24</v>
      </c>
      <c r="D22" s="9" t="s">
        <v>77</v>
      </c>
      <c r="E22" s="10">
        <v>0</v>
      </c>
      <c r="F22" s="9" t="s">
        <v>9</v>
      </c>
      <c r="G22" s="9" t="s">
        <v>92</v>
      </c>
      <c r="H22" t="str">
        <f>IFERROR(VLOOKUP(A22,Stakeholders!$A:$B,2,FALSE),"Y")</f>
        <v>Y</v>
      </c>
    </row>
    <row r="23" spans="1:8" ht="14.25" customHeight="1" x14ac:dyDescent="0.3">
      <c r="A23" s="9" t="s">
        <v>62</v>
      </c>
      <c r="B23" s="9" t="s">
        <v>93</v>
      </c>
      <c r="C23" s="9" t="s">
        <v>17</v>
      </c>
      <c r="D23" s="9" t="s">
        <v>56</v>
      </c>
      <c r="E23" s="10">
        <v>1</v>
      </c>
      <c r="F23" s="9" t="s">
        <v>11</v>
      </c>
      <c r="G23" s="9" t="s">
        <v>94</v>
      </c>
      <c r="H23" t="str">
        <f>IFERROR(VLOOKUP(A23,Stakeholders!$A:$B,2,FALSE),"Y")</f>
        <v>Y</v>
      </c>
    </row>
    <row r="24" spans="1:8" ht="14.25" customHeight="1" x14ac:dyDescent="0.3">
      <c r="A24" s="9" t="s">
        <v>62</v>
      </c>
      <c r="B24" s="9" t="s">
        <v>95</v>
      </c>
      <c r="C24" s="9" t="s">
        <v>20</v>
      </c>
      <c r="D24" s="9" t="s">
        <v>56</v>
      </c>
      <c r="E24" s="10">
        <v>1</v>
      </c>
      <c r="F24" s="9" t="s">
        <v>13</v>
      </c>
      <c r="G24" s="9" t="s">
        <v>96</v>
      </c>
      <c r="H24" t="str">
        <f>IFERROR(VLOOKUP(A24,Stakeholders!$A:$B,2,FALSE),"Y")</f>
        <v>Y</v>
      </c>
    </row>
    <row r="25" spans="1:8" ht="14.25" customHeight="1" x14ac:dyDescent="0.3">
      <c r="A25" s="9" t="s">
        <v>62</v>
      </c>
      <c r="B25" s="9" t="s">
        <v>81</v>
      </c>
      <c r="C25" s="9" t="s">
        <v>17</v>
      </c>
      <c r="D25" s="9" t="s">
        <v>56</v>
      </c>
      <c r="E25" s="10">
        <v>1</v>
      </c>
      <c r="F25" s="9" t="s">
        <v>11</v>
      </c>
      <c r="G25" s="9" t="s">
        <v>82</v>
      </c>
      <c r="H25" t="str">
        <f>IFERROR(VLOOKUP(A25,Stakeholders!$A:$B,2,FALSE),"Y")</f>
        <v>Y</v>
      </c>
    </row>
    <row r="26" spans="1:8" ht="14.25" customHeight="1" x14ac:dyDescent="0.3">
      <c r="A26" s="9" t="s">
        <v>62</v>
      </c>
      <c r="B26" s="9" t="s">
        <v>97</v>
      </c>
      <c r="C26" s="9" t="s">
        <v>20</v>
      </c>
      <c r="D26" s="9" t="s">
        <v>56</v>
      </c>
      <c r="E26" s="10">
        <v>0</v>
      </c>
      <c r="F26" s="9" t="s">
        <v>11</v>
      </c>
      <c r="G26" s="9" t="s">
        <v>98</v>
      </c>
      <c r="H26" t="str">
        <f>IFERROR(VLOOKUP(A26,Stakeholders!$A:$B,2,FALSE),"Y")</f>
        <v>Y</v>
      </c>
    </row>
    <row r="27" spans="1:8" ht="14.25" customHeight="1" x14ac:dyDescent="0.3">
      <c r="A27" s="9" t="s">
        <v>62</v>
      </c>
      <c r="B27" s="9" t="s">
        <v>99</v>
      </c>
      <c r="C27" s="9" t="s">
        <v>17</v>
      </c>
      <c r="D27" s="9" t="s">
        <v>56</v>
      </c>
      <c r="E27" s="10">
        <v>0</v>
      </c>
      <c r="F27" s="9" t="s">
        <v>11</v>
      </c>
      <c r="G27" s="9" t="s">
        <v>100</v>
      </c>
      <c r="H27" t="str">
        <f>IFERROR(VLOOKUP(A27,Stakeholders!$A:$B,2,FALSE),"Y")</f>
        <v>Y</v>
      </c>
    </row>
    <row r="28" spans="1:8" ht="14.25" hidden="1" customHeight="1" x14ac:dyDescent="0.3">
      <c r="A28" s="9"/>
      <c r="B28" s="9"/>
      <c r="C28" s="9"/>
      <c r="D28" s="9"/>
      <c r="E28" s="10"/>
      <c r="F28" s="9"/>
      <c r="G28" s="9"/>
      <c r="H28" t="str">
        <f>IFERROR(VLOOKUP(A28,Stakeholders!$A:$B,2,FALSE),"Y")</f>
        <v>Y</v>
      </c>
    </row>
    <row r="29" spans="1:8" ht="14.25" hidden="1" customHeight="1" x14ac:dyDescent="0.3">
      <c r="A29" s="9"/>
      <c r="B29" s="9"/>
      <c r="C29" s="9"/>
      <c r="D29" s="9"/>
      <c r="E29" s="10"/>
      <c r="F29" s="9"/>
      <c r="G29" s="9"/>
      <c r="H29" t="str">
        <f>IFERROR(VLOOKUP(A29,Stakeholders!$A:$B,2,FALSE),"Y")</f>
        <v>Y</v>
      </c>
    </row>
    <row r="30" spans="1:8" ht="14.25" hidden="1" customHeight="1" x14ac:dyDescent="0.3">
      <c r="A30" s="9"/>
      <c r="B30" s="9"/>
      <c r="C30" s="9"/>
      <c r="D30" s="9"/>
      <c r="E30" s="10"/>
      <c r="F30" s="9"/>
      <c r="G30" s="9"/>
      <c r="H30" t="str">
        <f>IFERROR(VLOOKUP(A30,Stakeholders!$A:$B,2,FALSE),"Y")</f>
        <v>Y</v>
      </c>
    </row>
    <row r="31" spans="1:8" ht="14.25" hidden="1" customHeight="1" x14ac:dyDescent="0.3">
      <c r="A31" s="9"/>
      <c r="B31" s="9"/>
      <c r="C31" s="9"/>
      <c r="D31" s="9"/>
      <c r="E31" s="10"/>
      <c r="F31" s="9"/>
      <c r="G31" s="9"/>
      <c r="H31" t="str">
        <f>IFERROR(VLOOKUP(A31,Stakeholders!$A:$B,2,FALSE),"Y")</f>
        <v>Y</v>
      </c>
    </row>
    <row r="32" spans="1:8" ht="14.25" hidden="1" customHeight="1" x14ac:dyDescent="0.3">
      <c r="A32" s="9"/>
      <c r="B32" s="9"/>
      <c r="C32" s="9"/>
      <c r="D32" s="9"/>
      <c r="E32" s="10"/>
      <c r="F32" s="9"/>
      <c r="G32" s="9"/>
      <c r="H32" t="str">
        <f>IFERROR(VLOOKUP(A32,Stakeholders!$A:$B,2,FALSE),"Y")</f>
        <v>Y</v>
      </c>
    </row>
    <row r="33" spans="1:8" ht="14.25" customHeight="1" x14ac:dyDescent="0.3">
      <c r="A33" s="9" t="s">
        <v>61</v>
      </c>
      <c r="B33" s="9" t="s">
        <v>74</v>
      </c>
      <c r="C33" s="9" t="s">
        <v>17</v>
      </c>
      <c r="D33" s="9" t="s">
        <v>56</v>
      </c>
      <c r="E33" s="10">
        <v>0</v>
      </c>
      <c r="F33" s="9" t="s">
        <v>11</v>
      </c>
      <c r="G33" s="9" t="s">
        <v>75</v>
      </c>
      <c r="H33" t="str">
        <f>IFERROR(VLOOKUP(A33,Stakeholders!$A:$B,2,FALSE),"Y")</f>
        <v>Y</v>
      </c>
    </row>
    <row r="34" spans="1:8" ht="14.25" customHeight="1" x14ac:dyDescent="0.3">
      <c r="A34" s="9" t="s">
        <v>61</v>
      </c>
      <c r="B34" s="9" t="s">
        <v>91</v>
      </c>
      <c r="C34" s="9" t="s">
        <v>24</v>
      </c>
      <c r="D34" s="9" t="s">
        <v>77</v>
      </c>
      <c r="E34" s="10">
        <v>1</v>
      </c>
      <c r="F34" s="9" t="s">
        <v>9</v>
      </c>
      <c r="G34" s="9" t="s">
        <v>92</v>
      </c>
      <c r="H34" t="str">
        <f>IFERROR(VLOOKUP(A34,Stakeholders!$A:$B,2,FALSE),"Y")</f>
        <v>Y</v>
      </c>
    </row>
    <row r="35" spans="1:8" ht="14.25" customHeight="1" x14ac:dyDescent="0.3">
      <c r="A35" s="9" t="s">
        <v>61</v>
      </c>
      <c r="B35" s="9" t="s">
        <v>101</v>
      </c>
      <c r="C35" s="9" t="s">
        <v>22</v>
      </c>
      <c r="D35" s="9" t="s">
        <v>77</v>
      </c>
      <c r="E35" s="10">
        <v>1</v>
      </c>
      <c r="F35" s="9" t="s">
        <v>9</v>
      </c>
      <c r="G35" s="9" t="s">
        <v>102</v>
      </c>
      <c r="H35" t="str">
        <f>IFERROR(VLOOKUP(A35,Stakeholders!$A:$B,2,FALSE),"Y")</f>
        <v>Y</v>
      </c>
    </row>
    <row r="36" spans="1:8" ht="14.25" customHeight="1" x14ac:dyDescent="0.3">
      <c r="A36" s="9" t="s">
        <v>61</v>
      </c>
      <c r="B36" s="9" t="s">
        <v>103</v>
      </c>
      <c r="C36" s="9" t="s">
        <v>24</v>
      </c>
      <c r="D36" s="9" t="s">
        <v>77</v>
      </c>
      <c r="E36" s="10">
        <v>1</v>
      </c>
      <c r="F36" s="9" t="s">
        <v>9</v>
      </c>
      <c r="G36" s="9" t="s">
        <v>104</v>
      </c>
      <c r="H36" t="str">
        <f>IFERROR(VLOOKUP(A36,Stakeholders!$A:$B,2,FALSE),"Y")</f>
        <v>Y</v>
      </c>
    </row>
    <row r="37" spans="1:8" ht="14.25" customHeight="1" x14ac:dyDescent="0.3">
      <c r="A37" s="9" t="s">
        <v>61</v>
      </c>
      <c r="B37" s="9" t="s">
        <v>105</v>
      </c>
      <c r="C37" s="9" t="s">
        <v>26</v>
      </c>
      <c r="D37" s="9" t="s">
        <v>77</v>
      </c>
      <c r="E37" s="10">
        <v>1</v>
      </c>
      <c r="F37" s="9" t="s">
        <v>9</v>
      </c>
      <c r="G37" s="9" t="s">
        <v>106</v>
      </c>
      <c r="H37" t="str">
        <f>IFERROR(VLOOKUP(A37,Stakeholders!$A:$B,2,FALSE),"Y")</f>
        <v>Y</v>
      </c>
    </row>
    <row r="38" spans="1:8" ht="14.25" customHeight="1" x14ac:dyDescent="0.3">
      <c r="A38" s="9" t="s">
        <v>61</v>
      </c>
      <c r="B38" s="9" t="s">
        <v>107</v>
      </c>
      <c r="C38" s="9" t="s">
        <v>28</v>
      </c>
      <c r="D38" s="9" t="s">
        <v>77</v>
      </c>
      <c r="E38" s="10">
        <v>0</v>
      </c>
      <c r="F38" s="9" t="s">
        <v>9</v>
      </c>
      <c r="G38" s="9" t="s">
        <v>108</v>
      </c>
      <c r="H38" t="str">
        <f>IFERROR(VLOOKUP(A38,Stakeholders!$A:$B,2,FALSE),"Y")</f>
        <v>Y</v>
      </c>
    </row>
    <row r="39" spans="1:8" ht="14.25" customHeight="1" x14ac:dyDescent="0.3">
      <c r="A39" s="9" t="s">
        <v>61</v>
      </c>
      <c r="B39" s="9" t="s">
        <v>109</v>
      </c>
      <c r="C39" s="9" t="s">
        <v>28</v>
      </c>
      <c r="D39" s="9" t="s">
        <v>77</v>
      </c>
      <c r="E39" s="10">
        <v>0</v>
      </c>
      <c r="F39" s="9" t="s">
        <v>9</v>
      </c>
      <c r="G39" s="9" t="s">
        <v>110</v>
      </c>
      <c r="H39" t="str">
        <f>IFERROR(VLOOKUP(A39,Stakeholders!$A:$B,2,FALSE),"Y")</f>
        <v>Y</v>
      </c>
    </row>
    <row r="40" spans="1:8" ht="14.25" customHeight="1" x14ac:dyDescent="0.3">
      <c r="A40" s="9" t="s">
        <v>61</v>
      </c>
      <c r="B40" s="9" t="s">
        <v>81</v>
      </c>
      <c r="C40" s="9" t="s">
        <v>17</v>
      </c>
      <c r="D40" s="9" t="s">
        <v>56</v>
      </c>
      <c r="E40" s="10">
        <v>0</v>
      </c>
      <c r="F40" s="9" t="s">
        <v>11</v>
      </c>
      <c r="G40" s="9" t="s">
        <v>82</v>
      </c>
      <c r="H40" t="str">
        <f>IFERROR(VLOOKUP(A40,Stakeholders!$A:$B,2,FALSE),"Y")</f>
        <v>Y</v>
      </c>
    </row>
    <row r="41" spans="1:8" ht="14.25" customHeight="1" x14ac:dyDescent="0.3">
      <c r="A41" s="9" t="s">
        <v>61</v>
      </c>
      <c r="B41" s="9" t="s">
        <v>111</v>
      </c>
      <c r="C41" s="9" t="s">
        <v>24</v>
      </c>
      <c r="D41" s="9" t="s">
        <v>56</v>
      </c>
      <c r="E41" s="10">
        <v>0</v>
      </c>
      <c r="F41" s="9" t="s">
        <v>11</v>
      </c>
      <c r="G41" s="9" t="s">
        <v>112</v>
      </c>
      <c r="H41" t="str">
        <f>IFERROR(VLOOKUP(A41,Stakeholders!$A:$B,2,FALSE),"Y")</f>
        <v>Y</v>
      </c>
    </row>
    <row r="42" spans="1:8" ht="14.25" customHeight="1" x14ac:dyDescent="0.3">
      <c r="A42" s="9" t="s">
        <v>61</v>
      </c>
      <c r="B42" s="9" t="s">
        <v>113</v>
      </c>
      <c r="C42" s="9" t="s">
        <v>24</v>
      </c>
      <c r="D42" s="9" t="s">
        <v>77</v>
      </c>
      <c r="E42" s="10">
        <v>0</v>
      </c>
      <c r="F42" s="9" t="s">
        <v>9</v>
      </c>
      <c r="G42" s="9" t="s">
        <v>114</v>
      </c>
      <c r="H42" t="str">
        <f>IFERROR(VLOOKUP(A42,Stakeholders!$A:$B,2,FALSE),"Y")</f>
        <v>Y</v>
      </c>
    </row>
    <row r="43" spans="1:8" ht="14.25" hidden="1" customHeight="1" x14ac:dyDescent="0.3">
      <c r="A43" s="9"/>
      <c r="B43" s="9"/>
      <c r="C43" s="9"/>
      <c r="D43" s="9"/>
      <c r="E43" s="10"/>
      <c r="F43" s="9"/>
      <c r="G43" s="9"/>
      <c r="H43" t="str">
        <f>IFERROR(VLOOKUP(A43,Stakeholders!$A:$B,2,FALSE),"Y")</f>
        <v>Y</v>
      </c>
    </row>
    <row r="44" spans="1:8" ht="14.25" hidden="1" customHeight="1" x14ac:dyDescent="0.3">
      <c r="A44" s="9"/>
      <c r="B44" s="9"/>
      <c r="C44" s="9"/>
      <c r="D44" s="9"/>
      <c r="E44" s="10"/>
      <c r="F44" s="9"/>
      <c r="G44" s="9"/>
      <c r="H44" t="str">
        <f>IFERROR(VLOOKUP(A44,Stakeholders!$A:$B,2,FALSE),"Y")</f>
        <v>Y</v>
      </c>
    </row>
    <row r="45" spans="1:8" ht="14.25" hidden="1" customHeight="1" x14ac:dyDescent="0.3">
      <c r="A45" s="9"/>
      <c r="B45" s="9"/>
      <c r="C45" s="9"/>
      <c r="D45" s="9"/>
      <c r="E45" s="10"/>
      <c r="F45" s="9"/>
      <c r="G45" s="9"/>
      <c r="H45" t="str">
        <f>IFERROR(VLOOKUP(A45,Stakeholders!$A:$B,2,FALSE),"Y")</f>
        <v>Y</v>
      </c>
    </row>
    <row r="46" spans="1:8" ht="14.25" hidden="1" customHeight="1" x14ac:dyDescent="0.3">
      <c r="A46" s="9"/>
      <c r="B46" s="9"/>
      <c r="C46" s="9"/>
      <c r="D46" s="9"/>
      <c r="E46" s="10"/>
      <c r="F46" s="9"/>
      <c r="G46" s="9"/>
      <c r="H46" t="str">
        <f>IFERROR(VLOOKUP(A46,Stakeholders!$A:$B,2,FALSE),"Y")</f>
        <v>Y</v>
      </c>
    </row>
    <row r="47" spans="1:8" ht="14.25" hidden="1" customHeight="1" x14ac:dyDescent="0.3">
      <c r="A47" s="9"/>
      <c r="B47" s="9"/>
      <c r="C47" s="9"/>
      <c r="D47" s="9"/>
      <c r="E47" s="10"/>
      <c r="F47" s="9"/>
      <c r="G47" s="9"/>
      <c r="H47" t="str">
        <f>IFERROR(VLOOKUP(A47,Stakeholders!$A:$B,2,FALSE),"Y")</f>
        <v>Y</v>
      </c>
    </row>
    <row r="48" spans="1:8" ht="14.25" customHeight="1" x14ac:dyDescent="0.3">
      <c r="A48" s="9" t="s">
        <v>58</v>
      </c>
      <c r="B48" s="9" t="s">
        <v>74</v>
      </c>
      <c r="C48" s="9" t="s">
        <v>17</v>
      </c>
      <c r="D48" s="9" t="s">
        <v>56</v>
      </c>
      <c r="E48" s="10">
        <v>0</v>
      </c>
      <c r="F48" s="9" t="s">
        <v>11</v>
      </c>
      <c r="G48" s="9" t="s">
        <v>75</v>
      </c>
      <c r="H48" t="str">
        <f>IFERROR(VLOOKUP(A48,Stakeholders!$A:$B,2,FALSE),"Y")</f>
        <v>Y</v>
      </c>
    </row>
    <row r="49" spans="1:8" ht="14.25" customHeight="1" x14ac:dyDescent="0.3">
      <c r="A49" s="9" t="s">
        <v>58</v>
      </c>
      <c r="B49" s="9" t="s">
        <v>79</v>
      </c>
      <c r="C49" s="9" t="s">
        <v>17</v>
      </c>
      <c r="D49" s="9" t="s">
        <v>56</v>
      </c>
      <c r="E49" s="10">
        <v>0</v>
      </c>
      <c r="F49" s="9" t="s">
        <v>13</v>
      </c>
      <c r="G49" s="9" t="s">
        <v>80</v>
      </c>
      <c r="H49" t="str">
        <f>IFERROR(VLOOKUP(A49,Stakeholders!$A:$B,2,FALSE),"Y")</f>
        <v>Y</v>
      </c>
    </row>
    <row r="50" spans="1:8" ht="14.25" customHeight="1" x14ac:dyDescent="0.3">
      <c r="A50" s="9" t="s">
        <v>58</v>
      </c>
      <c r="B50" s="9" t="s">
        <v>87</v>
      </c>
      <c r="C50" s="9" t="s">
        <v>20</v>
      </c>
      <c r="D50" s="9" t="s">
        <v>77</v>
      </c>
      <c r="E50" s="10">
        <v>0</v>
      </c>
      <c r="F50" s="9" t="s">
        <v>11</v>
      </c>
      <c r="G50" s="9" t="s">
        <v>88</v>
      </c>
      <c r="H50" t="str">
        <f>IFERROR(VLOOKUP(A50,Stakeholders!$A:$B,2,FALSE),"Y")</f>
        <v>Y</v>
      </c>
    </row>
    <row r="51" spans="1:8" ht="14.25" customHeight="1" x14ac:dyDescent="0.3">
      <c r="A51" s="9" t="s">
        <v>58</v>
      </c>
      <c r="B51" s="9" t="s">
        <v>81</v>
      </c>
      <c r="C51" s="9" t="s">
        <v>17</v>
      </c>
      <c r="D51" s="9" t="s">
        <v>56</v>
      </c>
      <c r="E51" s="10">
        <v>1</v>
      </c>
      <c r="F51" s="9" t="s">
        <v>11</v>
      </c>
      <c r="G51" s="9" t="s">
        <v>82</v>
      </c>
      <c r="H51" t="str">
        <f>IFERROR(VLOOKUP(A51,Stakeholders!$A:$B,2,FALSE),"Y")</f>
        <v>Y</v>
      </c>
    </row>
    <row r="52" spans="1:8" ht="14.25" customHeight="1" x14ac:dyDescent="0.3">
      <c r="A52" s="9" t="s">
        <v>58</v>
      </c>
      <c r="B52" s="9" t="s">
        <v>115</v>
      </c>
      <c r="C52" s="9" t="s">
        <v>17</v>
      </c>
      <c r="D52" s="9" t="s">
        <v>56</v>
      </c>
      <c r="E52" s="10">
        <v>0</v>
      </c>
      <c r="F52" s="9" t="s">
        <v>11</v>
      </c>
      <c r="G52" s="9" t="s">
        <v>116</v>
      </c>
      <c r="H52" t="str">
        <f>IFERROR(VLOOKUP(A52,Stakeholders!$A:$B,2,FALSE),"Y")</f>
        <v>Y</v>
      </c>
    </row>
    <row r="53" spans="1:8" ht="14.25" hidden="1" customHeight="1" x14ac:dyDescent="0.3">
      <c r="A53" s="9"/>
      <c r="B53" s="9"/>
      <c r="C53" s="9"/>
      <c r="D53" s="9"/>
      <c r="E53" s="10"/>
      <c r="F53" s="9"/>
      <c r="G53" s="9"/>
      <c r="H53" t="str">
        <f>IFERROR(VLOOKUP(A53,Stakeholders!$A:$B,2,FALSE),"Y")</f>
        <v>Y</v>
      </c>
    </row>
    <row r="54" spans="1:8" ht="14.25" hidden="1" customHeight="1" x14ac:dyDescent="0.3">
      <c r="A54" s="9"/>
      <c r="B54" s="9"/>
      <c r="C54" s="9"/>
      <c r="D54" s="9"/>
      <c r="E54" s="10"/>
      <c r="F54" s="9"/>
      <c r="G54" s="9"/>
      <c r="H54" t="str">
        <f>IFERROR(VLOOKUP(A54,Stakeholders!$A:$B,2,FALSE),"Y")</f>
        <v>Y</v>
      </c>
    </row>
    <row r="55" spans="1:8" ht="14.25" hidden="1" customHeight="1" x14ac:dyDescent="0.3">
      <c r="A55" s="9"/>
      <c r="B55" s="9"/>
      <c r="C55" s="9"/>
      <c r="D55" s="9"/>
      <c r="E55" s="10"/>
      <c r="F55" s="9"/>
      <c r="G55" s="9"/>
      <c r="H55" t="str">
        <f>IFERROR(VLOOKUP(A55,Stakeholders!$A:$B,2,FALSE),"Y")</f>
        <v>Y</v>
      </c>
    </row>
    <row r="56" spans="1:8" ht="14.25" hidden="1" customHeight="1" x14ac:dyDescent="0.3">
      <c r="A56" s="9"/>
      <c r="B56" s="9"/>
      <c r="C56" s="9"/>
      <c r="D56" s="9"/>
      <c r="E56" s="10"/>
      <c r="F56" s="9"/>
      <c r="G56" s="9"/>
      <c r="H56" t="str">
        <f>IFERROR(VLOOKUP(A56,Stakeholders!$A:$B,2,FALSE),"Y")</f>
        <v>Y</v>
      </c>
    </row>
    <row r="57" spans="1:8" ht="14.25" hidden="1" customHeight="1" x14ac:dyDescent="0.3">
      <c r="A57" s="9"/>
      <c r="B57" s="9"/>
      <c r="C57" s="9"/>
      <c r="D57" s="9"/>
      <c r="E57" s="10"/>
      <c r="F57" s="9"/>
      <c r="G57" s="9"/>
      <c r="H57" t="str">
        <f>IFERROR(VLOOKUP(A57,Stakeholders!$A:$B,2,FALSE),"Y")</f>
        <v>Y</v>
      </c>
    </row>
    <row r="58" spans="1:8" ht="14.25" hidden="1" customHeight="1" x14ac:dyDescent="0.3">
      <c r="A58" s="9"/>
      <c r="B58" s="9"/>
      <c r="C58" s="9"/>
      <c r="D58" s="9"/>
      <c r="E58" s="10"/>
      <c r="F58" s="9"/>
      <c r="G58" s="9"/>
      <c r="H58" t="str">
        <f>IFERROR(VLOOKUP(A58,Stakeholders!$A:$B,2,FALSE),"Y")</f>
        <v>Y</v>
      </c>
    </row>
    <row r="59" spans="1:8" ht="14.25" hidden="1" customHeight="1" x14ac:dyDescent="0.3">
      <c r="A59" s="9"/>
      <c r="B59" s="9"/>
      <c r="C59" s="9"/>
      <c r="D59" s="9"/>
      <c r="E59" s="10"/>
      <c r="F59" s="9"/>
      <c r="G59" s="9"/>
      <c r="H59" t="str">
        <f>IFERROR(VLOOKUP(A59,Stakeholders!$A:$B,2,FALSE),"Y")</f>
        <v>Y</v>
      </c>
    </row>
    <row r="60" spans="1:8" ht="14.25" hidden="1" customHeight="1" x14ac:dyDescent="0.3">
      <c r="A60" s="9"/>
      <c r="B60" s="9"/>
      <c r="C60" s="9"/>
      <c r="D60" s="9"/>
      <c r="E60" s="10"/>
      <c r="F60" s="9"/>
      <c r="G60" s="9"/>
      <c r="H60" t="str">
        <f>IFERROR(VLOOKUP(A60,Stakeholders!$A:$B,2,FALSE),"Y")</f>
        <v>Y</v>
      </c>
    </row>
    <row r="61" spans="1:8" ht="14.25" hidden="1" customHeight="1" x14ac:dyDescent="0.3">
      <c r="A61" s="9"/>
      <c r="B61" s="9"/>
      <c r="C61" s="9"/>
      <c r="D61" s="9"/>
      <c r="E61" s="10"/>
      <c r="F61" s="9"/>
      <c r="G61" s="9"/>
      <c r="H61" t="str">
        <f>IFERROR(VLOOKUP(A61,Stakeholders!$A:$B,2,FALSE),"Y")</f>
        <v>Y</v>
      </c>
    </row>
    <row r="62" spans="1:8" ht="14.25" hidden="1" customHeight="1" x14ac:dyDescent="0.3">
      <c r="A62" s="9"/>
      <c r="B62" s="9"/>
      <c r="C62" s="9"/>
      <c r="D62" s="9"/>
      <c r="E62" s="10"/>
      <c r="F62" s="9"/>
      <c r="G62" s="9"/>
      <c r="H62" t="str">
        <f>IFERROR(VLOOKUP(A62,Stakeholders!$A:$B,2,FALSE),"Y")</f>
        <v>Y</v>
      </c>
    </row>
    <row r="63" spans="1:8" ht="14.25" customHeight="1" x14ac:dyDescent="0.3">
      <c r="A63" s="9" t="s">
        <v>64</v>
      </c>
      <c r="B63" s="9" t="s">
        <v>107</v>
      </c>
      <c r="C63" s="9" t="s">
        <v>28</v>
      </c>
      <c r="D63" s="9" t="s">
        <v>77</v>
      </c>
      <c r="E63" s="10">
        <v>1</v>
      </c>
      <c r="F63" s="9" t="s">
        <v>9</v>
      </c>
      <c r="G63" s="9" t="s">
        <v>108</v>
      </c>
      <c r="H63" t="str">
        <f>IFERROR(VLOOKUP(A63,Stakeholders!$A:$B,2,FALSE),"Y")</f>
        <v>Y</v>
      </c>
    </row>
    <row r="64" spans="1:8" ht="14.25" customHeight="1" x14ac:dyDescent="0.3">
      <c r="A64" s="9" t="s">
        <v>64</v>
      </c>
      <c r="B64" s="9" t="s">
        <v>109</v>
      </c>
      <c r="C64" s="9" t="s">
        <v>28</v>
      </c>
      <c r="D64" s="9" t="s">
        <v>77</v>
      </c>
      <c r="E64" s="10">
        <v>1</v>
      </c>
      <c r="F64" s="9" t="s">
        <v>9</v>
      </c>
      <c r="G64" s="9" t="s">
        <v>110</v>
      </c>
      <c r="H64" t="str">
        <f>IFERROR(VLOOKUP(A64,Stakeholders!$A:$B,2,FALSE),"Y")</f>
        <v>Y</v>
      </c>
    </row>
    <row r="65" spans="1:8" ht="14.25" hidden="1" customHeight="1" x14ac:dyDescent="0.3">
      <c r="A65" s="9"/>
      <c r="B65" s="9"/>
      <c r="C65" s="9"/>
      <c r="D65" s="9"/>
      <c r="E65" s="10"/>
      <c r="F65" s="9"/>
      <c r="G65" s="9"/>
      <c r="H65" t="str">
        <f>IFERROR(VLOOKUP(A65,Stakeholders!$A:$B,2,FALSE),"Y")</f>
        <v>Y</v>
      </c>
    </row>
    <row r="66" spans="1:8" ht="14.25" hidden="1" customHeight="1" x14ac:dyDescent="0.3">
      <c r="A66" s="9"/>
      <c r="B66" s="9"/>
      <c r="C66" s="9"/>
      <c r="D66" s="9"/>
      <c r="E66" s="10"/>
      <c r="F66" s="9"/>
      <c r="G66" s="9"/>
      <c r="H66" t="str">
        <f>IFERROR(VLOOKUP(A66,Stakeholders!$A:$B,2,FALSE),"Y")</f>
        <v>Y</v>
      </c>
    </row>
    <row r="67" spans="1:8" ht="14.25" hidden="1" customHeight="1" x14ac:dyDescent="0.3">
      <c r="A67" s="9"/>
      <c r="B67" s="9"/>
      <c r="C67" s="9"/>
      <c r="D67" s="9"/>
      <c r="E67" s="10"/>
      <c r="F67" s="9"/>
      <c r="G67" s="9"/>
      <c r="H67" t="str">
        <f>IFERROR(VLOOKUP(A67,Stakeholders!$A:$B,2,FALSE),"Y")</f>
        <v>Y</v>
      </c>
    </row>
    <row r="68" spans="1:8" ht="14.25" hidden="1" customHeight="1" x14ac:dyDescent="0.3">
      <c r="A68" s="9"/>
      <c r="B68" s="9"/>
      <c r="C68" s="9"/>
      <c r="D68" s="9"/>
      <c r="E68" s="10"/>
      <c r="F68" s="9"/>
      <c r="G68" s="9"/>
      <c r="H68" t="str">
        <f>IFERROR(VLOOKUP(A68,Stakeholders!$A:$B,2,FALSE),"Y")</f>
        <v>Y</v>
      </c>
    </row>
    <row r="69" spans="1:8" ht="14.25" hidden="1" customHeight="1" x14ac:dyDescent="0.3">
      <c r="A69" s="9"/>
      <c r="B69" s="9"/>
      <c r="C69" s="9"/>
      <c r="D69" s="9"/>
      <c r="E69" s="10"/>
      <c r="F69" s="9"/>
      <c r="G69" s="9"/>
      <c r="H69" t="str">
        <f>IFERROR(VLOOKUP(A69,Stakeholders!$A:$B,2,FALSE),"Y")</f>
        <v>Y</v>
      </c>
    </row>
    <row r="70" spans="1:8" ht="14.25" hidden="1" customHeight="1" x14ac:dyDescent="0.3">
      <c r="A70" s="9"/>
      <c r="B70" s="9"/>
      <c r="C70" s="9"/>
      <c r="D70" s="9"/>
      <c r="E70" s="10"/>
      <c r="F70" s="9"/>
      <c r="G70" s="9"/>
      <c r="H70" t="str">
        <f>IFERROR(VLOOKUP(A70,Stakeholders!$A:$B,2,FALSE),"Y")</f>
        <v>Y</v>
      </c>
    </row>
    <row r="71" spans="1:8" ht="14.25" hidden="1" customHeight="1" x14ac:dyDescent="0.3">
      <c r="A71" s="9"/>
      <c r="B71" s="9"/>
      <c r="C71" s="9"/>
      <c r="D71" s="9"/>
      <c r="E71" s="10"/>
      <c r="F71" s="9"/>
      <c r="G71" s="9"/>
      <c r="H71" t="str">
        <f>IFERROR(VLOOKUP(A71,Stakeholders!$A:$B,2,FALSE),"Y")</f>
        <v>Y</v>
      </c>
    </row>
    <row r="72" spans="1:8" ht="14.25" hidden="1" customHeight="1" x14ac:dyDescent="0.3">
      <c r="A72" s="9"/>
      <c r="B72" s="9"/>
      <c r="C72" s="9"/>
      <c r="D72" s="9"/>
      <c r="E72" s="10"/>
      <c r="F72" s="9"/>
      <c r="G72" s="9"/>
      <c r="H72" t="str">
        <f>IFERROR(VLOOKUP(A72,Stakeholders!$A:$B,2,FALSE),"Y")</f>
        <v>Y</v>
      </c>
    </row>
    <row r="73" spans="1:8" ht="14.25" hidden="1" customHeight="1" x14ac:dyDescent="0.3">
      <c r="A73" s="9"/>
      <c r="B73" s="9"/>
      <c r="C73" s="9"/>
      <c r="D73" s="9"/>
      <c r="E73" s="10"/>
      <c r="F73" s="9"/>
      <c r="G73" s="9"/>
      <c r="H73" t="str">
        <f>IFERROR(VLOOKUP(A73,Stakeholders!$A:$B,2,FALSE),"Y")</f>
        <v>Y</v>
      </c>
    </row>
    <row r="74" spans="1:8" ht="14.25" hidden="1" customHeight="1" x14ac:dyDescent="0.3">
      <c r="A74" s="9"/>
      <c r="B74" s="9"/>
      <c r="C74" s="9"/>
      <c r="D74" s="9"/>
      <c r="E74" s="10"/>
      <c r="F74" s="9"/>
      <c r="G74" s="9"/>
      <c r="H74" t="str">
        <f>IFERROR(VLOOKUP(A74,Stakeholders!$A:$B,2,FALSE),"Y")</f>
        <v>Y</v>
      </c>
    </row>
    <row r="75" spans="1:8" ht="14.25" hidden="1" customHeight="1" x14ac:dyDescent="0.3">
      <c r="A75" s="9"/>
      <c r="B75" s="9"/>
      <c r="C75" s="9"/>
      <c r="D75" s="9"/>
      <c r="E75" s="10"/>
      <c r="F75" s="9"/>
      <c r="G75" s="9"/>
      <c r="H75" t="str">
        <f>IFERROR(VLOOKUP(A75,Stakeholders!$A:$B,2,FALSE),"Y")</f>
        <v>Y</v>
      </c>
    </row>
    <row r="76" spans="1:8" ht="14.25" hidden="1" customHeight="1" x14ac:dyDescent="0.3">
      <c r="A76" s="9"/>
      <c r="B76" s="9"/>
      <c r="C76" s="9"/>
      <c r="D76" s="9"/>
      <c r="E76" s="10"/>
      <c r="F76" s="9"/>
      <c r="G76" s="9"/>
      <c r="H76" t="str">
        <f>IFERROR(VLOOKUP(A76,Stakeholders!$A:$B,2,FALSE),"Y")</f>
        <v>Y</v>
      </c>
    </row>
    <row r="77" spans="1:8" ht="14.25" hidden="1" customHeight="1" x14ac:dyDescent="0.3">
      <c r="A77" s="9"/>
      <c r="B77" s="9"/>
      <c r="C77" s="9"/>
      <c r="D77" s="9"/>
      <c r="E77" s="10"/>
      <c r="F77" s="9"/>
      <c r="G77" s="9"/>
      <c r="H77" t="str">
        <f>IFERROR(VLOOKUP(A77,Stakeholders!$A:$B,2,FALSE),"Y")</f>
        <v>Y</v>
      </c>
    </row>
    <row r="78" spans="1:8" ht="14.25" customHeight="1" x14ac:dyDescent="0.3">
      <c r="A78" s="9" t="s">
        <v>59</v>
      </c>
      <c r="B78" s="9" t="s">
        <v>95</v>
      </c>
      <c r="C78" s="9" t="s">
        <v>20</v>
      </c>
      <c r="D78" s="9" t="s">
        <v>56</v>
      </c>
      <c r="E78" s="10">
        <v>1</v>
      </c>
      <c r="F78" s="9" t="s">
        <v>13</v>
      </c>
      <c r="G78" s="9" t="s">
        <v>96</v>
      </c>
      <c r="H78" t="str">
        <f>IFERROR(VLOOKUP(A78,Stakeholders!$A:$B,2,FALSE),"Y")</f>
        <v>Y</v>
      </c>
    </row>
    <row r="79" spans="1:8" ht="14.25" customHeight="1" x14ac:dyDescent="0.3">
      <c r="A79" s="9" t="s">
        <v>59</v>
      </c>
      <c r="B79" s="9" t="s">
        <v>101</v>
      </c>
      <c r="C79" s="9" t="s">
        <v>22</v>
      </c>
      <c r="D79" s="9" t="s">
        <v>77</v>
      </c>
      <c r="E79" s="10">
        <v>1</v>
      </c>
      <c r="F79" s="9" t="s">
        <v>9</v>
      </c>
      <c r="G79" s="9" t="s">
        <v>102</v>
      </c>
      <c r="H79" t="str">
        <f>IFERROR(VLOOKUP(A79,Stakeholders!$A:$B,2,FALSE),"Y")</f>
        <v>Y</v>
      </c>
    </row>
    <row r="80" spans="1:8" ht="14.25" customHeight="1" x14ac:dyDescent="0.3">
      <c r="A80" s="9" t="s">
        <v>59</v>
      </c>
      <c r="B80" s="9" t="s">
        <v>107</v>
      </c>
      <c r="C80" s="9" t="s">
        <v>28</v>
      </c>
      <c r="D80" s="9" t="s">
        <v>77</v>
      </c>
      <c r="E80" s="10">
        <v>1</v>
      </c>
      <c r="F80" s="9" t="s">
        <v>9</v>
      </c>
      <c r="G80" s="9" t="s">
        <v>108</v>
      </c>
      <c r="H80" t="str">
        <f>IFERROR(VLOOKUP(A80,Stakeholders!$A:$B,2,FALSE),"Y")</f>
        <v>Y</v>
      </c>
    </row>
    <row r="81" spans="1:8" ht="14.25" customHeight="1" x14ac:dyDescent="0.3">
      <c r="A81" s="9" t="s">
        <v>59</v>
      </c>
      <c r="B81" s="9" t="s">
        <v>109</v>
      </c>
      <c r="C81" s="9" t="s">
        <v>28</v>
      </c>
      <c r="D81" s="9" t="s">
        <v>77</v>
      </c>
      <c r="E81" s="10">
        <v>0</v>
      </c>
      <c r="F81" s="9" t="s">
        <v>9</v>
      </c>
      <c r="G81" s="9" t="s">
        <v>110</v>
      </c>
      <c r="H81" t="str">
        <f>IFERROR(VLOOKUP(A81,Stakeholders!$A:$B,2,FALSE),"Y")</f>
        <v>Y</v>
      </c>
    </row>
    <row r="82" spans="1:8" ht="14.25" customHeight="1" x14ac:dyDescent="0.3">
      <c r="A82" s="9" t="s">
        <v>59</v>
      </c>
      <c r="B82" s="9" t="s">
        <v>117</v>
      </c>
      <c r="C82" s="9" t="s">
        <v>22</v>
      </c>
      <c r="D82" s="9" t="s">
        <v>56</v>
      </c>
      <c r="E82" s="10">
        <v>0</v>
      </c>
      <c r="F82" s="9" t="s">
        <v>11</v>
      </c>
      <c r="G82" s="9" t="s">
        <v>118</v>
      </c>
      <c r="H82" t="str">
        <f>IFERROR(VLOOKUP(A82,Stakeholders!$A:$B,2,FALSE),"Y")</f>
        <v>Y</v>
      </c>
    </row>
    <row r="83" spans="1:8" ht="14.25" hidden="1" customHeight="1" x14ac:dyDescent="0.3">
      <c r="A83" s="9"/>
      <c r="B83" s="9"/>
      <c r="C83" s="9"/>
      <c r="D83" s="9"/>
      <c r="E83" s="10"/>
      <c r="F83" s="9"/>
      <c r="G83" s="9"/>
      <c r="H83" t="str">
        <f>IFERROR(VLOOKUP(A83,Stakeholders!$A:$B,2,FALSE),"Y")</f>
        <v>Y</v>
      </c>
    </row>
    <row r="84" spans="1:8" ht="14.25" hidden="1" customHeight="1" x14ac:dyDescent="0.3">
      <c r="A84" s="9"/>
      <c r="B84" s="9"/>
      <c r="C84" s="9"/>
      <c r="D84" s="9"/>
      <c r="E84" s="10"/>
      <c r="F84" s="9"/>
      <c r="G84" s="9"/>
      <c r="H84" t="str">
        <f>IFERROR(VLOOKUP(A84,Stakeholders!$A:$B,2,FALSE),"Y")</f>
        <v>Y</v>
      </c>
    </row>
    <row r="85" spans="1:8" ht="14.25" hidden="1" customHeight="1" x14ac:dyDescent="0.3">
      <c r="A85" s="9"/>
      <c r="B85" s="9"/>
      <c r="C85" s="9"/>
      <c r="D85" s="9"/>
      <c r="E85" s="10"/>
      <c r="F85" s="9"/>
      <c r="G85" s="9"/>
      <c r="H85" t="str">
        <f>IFERROR(VLOOKUP(A85,Stakeholders!$A:$B,2,FALSE),"Y")</f>
        <v>Y</v>
      </c>
    </row>
    <row r="86" spans="1:8" ht="14.25" hidden="1" customHeight="1" x14ac:dyDescent="0.3">
      <c r="A86" s="9"/>
      <c r="B86" s="9"/>
      <c r="C86" s="9"/>
      <c r="D86" s="9"/>
      <c r="E86" s="10"/>
      <c r="F86" s="9"/>
      <c r="G86" s="9"/>
      <c r="H86" t="str">
        <f>IFERROR(VLOOKUP(A86,Stakeholders!$A:$B,2,FALSE),"Y")</f>
        <v>Y</v>
      </c>
    </row>
    <row r="87" spans="1:8" ht="14.25" hidden="1" customHeight="1" x14ac:dyDescent="0.3">
      <c r="A87" s="9"/>
      <c r="B87" s="9"/>
      <c r="C87" s="9"/>
      <c r="D87" s="9"/>
      <c r="E87" s="10"/>
      <c r="F87" s="9"/>
      <c r="G87" s="9"/>
      <c r="H87" t="str">
        <f>IFERROR(VLOOKUP(A87,Stakeholders!$A:$B,2,FALSE),"Y")</f>
        <v>Y</v>
      </c>
    </row>
    <row r="88" spans="1:8" ht="14.25" hidden="1" customHeight="1" x14ac:dyDescent="0.3">
      <c r="A88" s="9"/>
      <c r="B88" s="9"/>
      <c r="C88" s="9"/>
      <c r="D88" s="9"/>
      <c r="E88" s="10"/>
      <c r="F88" s="9"/>
      <c r="G88" s="9"/>
      <c r="H88" t="str">
        <f>IFERROR(VLOOKUP(A88,Stakeholders!$A:$B,2,FALSE),"Y")</f>
        <v>Y</v>
      </c>
    </row>
    <row r="89" spans="1:8" ht="14.25" hidden="1" customHeight="1" x14ac:dyDescent="0.3">
      <c r="A89" s="9"/>
      <c r="B89" s="9"/>
      <c r="C89" s="9"/>
      <c r="D89" s="9"/>
      <c r="E89" s="10"/>
      <c r="F89" s="9"/>
      <c r="G89" s="9"/>
      <c r="H89" t="str">
        <f>IFERROR(VLOOKUP(A89,Stakeholders!$A:$B,2,FALSE),"Y")</f>
        <v>Y</v>
      </c>
    </row>
    <row r="90" spans="1:8" ht="14.25" hidden="1" customHeight="1" x14ac:dyDescent="0.3">
      <c r="A90" s="9"/>
      <c r="B90" s="9"/>
      <c r="C90" s="9"/>
      <c r="D90" s="9"/>
      <c r="E90" s="10"/>
      <c r="F90" s="9"/>
      <c r="G90" s="9"/>
      <c r="H90" t="str">
        <f>IFERROR(VLOOKUP(A90,Stakeholders!$A:$B,2,FALSE),"Y")</f>
        <v>Y</v>
      </c>
    </row>
    <row r="91" spans="1:8" ht="14.25" hidden="1" customHeight="1" x14ac:dyDescent="0.3">
      <c r="A91" s="9"/>
      <c r="B91" s="9"/>
      <c r="C91" s="9"/>
      <c r="D91" s="9"/>
      <c r="E91" s="10"/>
      <c r="F91" s="9"/>
      <c r="G91" s="9"/>
      <c r="H91" t="str">
        <f>IFERROR(VLOOKUP(A91,Stakeholders!$A:$B,2,FALSE),"Y")</f>
        <v>Y</v>
      </c>
    </row>
    <row r="92" spans="1:8" ht="14.25" hidden="1" customHeight="1" x14ac:dyDescent="0.3">
      <c r="A92" s="9"/>
      <c r="B92" s="9"/>
      <c r="C92" s="9"/>
      <c r="D92" s="9"/>
      <c r="E92" s="10"/>
      <c r="F92" s="9"/>
      <c r="G92" s="9"/>
      <c r="H92" t="str">
        <f>IFERROR(VLOOKUP(A92,Stakeholders!$A:$B,2,FALSE),"Y")</f>
        <v>Y</v>
      </c>
    </row>
    <row r="93" spans="1:8" ht="14.25" customHeight="1" x14ac:dyDescent="0.3">
      <c r="A93" s="9" t="s">
        <v>60</v>
      </c>
      <c r="B93" s="9" t="s">
        <v>105</v>
      </c>
      <c r="C93" s="9" t="s">
        <v>26</v>
      </c>
      <c r="D93" s="9" t="s">
        <v>77</v>
      </c>
      <c r="E93" s="10">
        <v>1</v>
      </c>
      <c r="F93" s="9" t="s">
        <v>9</v>
      </c>
      <c r="G93" s="9" t="s">
        <v>106</v>
      </c>
      <c r="H93" t="str">
        <f>IFERROR(VLOOKUP(A93,Stakeholders!$A:$B,2,FALSE),"Y")</f>
        <v>Y</v>
      </c>
    </row>
    <row r="94" spans="1:8" ht="14.25" customHeight="1" x14ac:dyDescent="0.3">
      <c r="A94" s="9" t="s">
        <v>60</v>
      </c>
      <c r="B94" s="9" t="s">
        <v>107</v>
      </c>
      <c r="C94" s="9" t="s">
        <v>28</v>
      </c>
      <c r="D94" s="9" t="s">
        <v>77</v>
      </c>
      <c r="E94" s="10">
        <v>0</v>
      </c>
      <c r="F94" s="9" t="s">
        <v>9</v>
      </c>
      <c r="G94" s="9" t="s">
        <v>108</v>
      </c>
      <c r="H94" t="str">
        <f>IFERROR(VLOOKUP(A94,Stakeholders!$A:$B,2,FALSE),"Y")</f>
        <v>Y</v>
      </c>
    </row>
    <row r="95" spans="1:8" ht="14.25" customHeight="1" x14ac:dyDescent="0.3">
      <c r="A95" s="9" t="s">
        <v>60</v>
      </c>
      <c r="B95" s="9" t="s">
        <v>109</v>
      </c>
      <c r="C95" s="9" t="s">
        <v>28</v>
      </c>
      <c r="D95" s="9" t="s">
        <v>77</v>
      </c>
      <c r="E95" s="10">
        <v>0</v>
      </c>
      <c r="F95" s="9" t="s">
        <v>9</v>
      </c>
      <c r="G95" s="9" t="s">
        <v>110</v>
      </c>
      <c r="H95" t="str">
        <f>IFERROR(VLOOKUP(A95,Stakeholders!$A:$B,2,FALSE),"Y")</f>
        <v>Y</v>
      </c>
    </row>
    <row r="96" spans="1:8" ht="14.25" customHeight="1" x14ac:dyDescent="0.3">
      <c r="A96" s="9" t="s">
        <v>60</v>
      </c>
      <c r="B96" s="9" t="s">
        <v>119</v>
      </c>
      <c r="C96" s="9" t="s">
        <v>26</v>
      </c>
      <c r="D96" s="9" t="s">
        <v>77</v>
      </c>
      <c r="E96" s="10">
        <v>0</v>
      </c>
      <c r="F96" s="9" t="s">
        <v>9</v>
      </c>
      <c r="G96" s="9" t="s">
        <v>120</v>
      </c>
      <c r="H96" t="str">
        <f>IFERROR(VLOOKUP(A96,Stakeholders!$A:$B,2,FALSE),"Y")</f>
        <v>Y</v>
      </c>
    </row>
    <row r="97" spans="1:8" ht="14.25" hidden="1" customHeight="1" x14ac:dyDescent="0.3">
      <c r="A97" s="9"/>
      <c r="B97" s="9"/>
      <c r="C97" s="9"/>
      <c r="D97" s="9"/>
      <c r="E97" s="10"/>
      <c r="F97" s="9"/>
      <c r="G97" s="9"/>
      <c r="H97" t="str">
        <f>IFERROR(VLOOKUP(A97,Stakeholders!$A:$B,2,FALSE),"Y")</f>
        <v>Y</v>
      </c>
    </row>
    <row r="98" spans="1:8" ht="14.25" hidden="1" customHeight="1" x14ac:dyDescent="0.3">
      <c r="A98" s="9"/>
      <c r="B98" s="9"/>
      <c r="C98" s="9"/>
      <c r="D98" s="9"/>
      <c r="E98" s="10"/>
      <c r="F98" s="9"/>
      <c r="G98" s="9"/>
      <c r="H98" t="str">
        <f>IFERROR(VLOOKUP(A98,Stakeholders!$A:$B,2,FALSE),"Y")</f>
        <v>Y</v>
      </c>
    </row>
    <row r="99" spans="1:8" ht="14.25" hidden="1" customHeight="1" x14ac:dyDescent="0.3">
      <c r="A99" s="9"/>
      <c r="B99" s="9"/>
      <c r="C99" s="9"/>
      <c r="D99" s="9"/>
      <c r="E99" s="10"/>
      <c r="F99" s="9"/>
      <c r="G99" s="9"/>
      <c r="H99" t="str">
        <f>IFERROR(VLOOKUP(A99,Stakeholders!$A:$B,2,FALSE),"Y")</f>
        <v>Y</v>
      </c>
    </row>
    <row r="100" spans="1:8" ht="14.25" hidden="1" customHeight="1" x14ac:dyDescent="0.3">
      <c r="A100" s="9"/>
      <c r="B100" s="9"/>
      <c r="C100" s="9"/>
      <c r="D100" s="9"/>
      <c r="E100" s="10"/>
      <c r="F100" s="9"/>
      <c r="G100" s="9"/>
      <c r="H100" t="str">
        <f>IFERROR(VLOOKUP(A100,Stakeholders!$A:$B,2,FALSE),"Y")</f>
        <v>Y</v>
      </c>
    </row>
    <row r="101" spans="1:8" ht="14.25" hidden="1" customHeight="1" x14ac:dyDescent="0.3">
      <c r="A101" s="9"/>
      <c r="B101" s="9"/>
      <c r="C101" s="9"/>
      <c r="D101" s="9"/>
      <c r="E101" s="10"/>
      <c r="F101" s="9"/>
      <c r="G101" s="9"/>
      <c r="H101" t="str">
        <f>IFERROR(VLOOKUP(A101,Stakeholders!$A:$B,2,FALSE),"Y")</f>
        <v>Y</v>
      </c>
    </row>
    <row r="102" spans="1:8" ht="14.25" hidden="1" customHeight="1" x14ac:dyDescent="0.3">
      <c r="A102" s="9"/>
      <c r="B102" s="9"/>
      <c r="C102" s="9"/>
      <c r="D102" s="9"/>
      <c r="E102" s="10"/>
      <c r="F102" s="9"/>
      <c r="G102" s="9"/>
      <c r="H102" t="str">
        <f>IFERROR(VLOOKUP(A102,Stakeholders!$A:$B,2,FALSE),"Y")</f>
        <v>Y</v>
      </c>
    </row>
    <row r="103" spans="1:8" ht="14.25" hidden="1" customHeight="1" x14ac:dyDescent="0.3">
      <c r="A103" s="9"/>
      <c r="B103" s="9"/>
      <c r="C103" s="9"/>
      <c r="D103" s="9"/>
      <c r="E103" s="10"/>
      <c r="F103" s="9"/>
      <c r="G103" s="9"/>
      <c r="H103" t="str">
        <f>IFERROR(VLOOKUP(A103,Stakeholders!$A:$B,2,FALSE),"Y")</f>
        <v>Y</v>
      </c>
    </row>
    <row r="104" spans="1:8" ht="14.25" hidden="1" customHeight="1" x14ac:dyDescent="0.3">
      <c r="A104" s="9"/>
      <c r="B104" s="9"/>
      <c r="C104" s="9"/>
      <c r="D104" s="9"/>
      <c r="E104" s="10"/>
      <c r="F104" s="9"/>
      <c r="G104" s="9"/>
      <c r="H104" t="str">
        <f>IFERROR(VLOOKUP(A104,Stakeholders!$A:$B,2,FALSE),"Y")</f>
        <v>Y</v>
      </c>
    </row>
    <row r="105" spans="1:8" ht="14.25" hidden="1" customHeight="1" x14ac:dyDescent="0.3">
      <c r="A105" s="9"/>
      <c r="B105" s="9"/>
      <c r="C105" s="9"/>
      <c r="D105" s="9"/>
      <c r="E105" s="10"/>
      <c r="F105" s="9"/>
      <c r="G105" s="9"/>
      <c r="H105" t="str">
        <f>IFERROR(VLOOKUP(A105,Stakeholders!$A:$B,2,FALSE),"Y")</f>
        <v>Y</v>
      </c>
    </row>
    <row r="106" spans="1:8" ht="14.25" hidden="1" customHeight="1" x14ac:dyDescent="0.3">
      <c r="A106" s="9"/>
      <c r="B106" s="9"/>
      <c r="C106" s="9"/>
      <c r="D106" s="9"/>
      <c r="E106" s="10"/>
      <c r="F106" s="9"/>
      <c r="G106" s="9"/>
      <c r="H106" t="str">
        <f>IFERROR(VLOOKUP(A106,Stakeholders!$A:$B,2,FALSE),"Y")</f>
        <v>Y</v>
      </c>
    </row>
    <row r="107" spans="1:8" ht="14.25" hidden="1" customHeight="1" x14ac:dyDescent="0.3">
      <c r="A107" s="9"/>
      <c r="B107" s="9"/>
      <c r="C107" s="9"/>
      <c r="D107" s="9"/>
      <c r="E107" s="10"/>
      <c r="F107" s="9"/>
      <c r="G107" s="9"/>
      <c r="H107" t="str">
        <f>IFERROR(VLOOKUP(A107,Stakeholders!$A:$B,2,FALSE),"Y")</f>
        <v>Y</v>
      </c>
    </row>
    <row r="108" spans="1:8" ht="14.25" customHeight="1" x14ac:dyDescent="0.3">
      <c r="A108" s="9" t="s">
        <v>55</v>
      </c>
      <c r="B108" s="9" t="s">
        <v>74</v>
      </c>
      <c r="C108" s="9" t="s">
        <v>17</v>
      </c>
      <c r="D108" s="9" t="s">
        <v>56</v>
      </c>
      <c r="E108" s="10">
        <v>0</v>
      </c>
      <c r="F108" s="9" t="s">
        <v>11</v>
      </c>
      <c r="G108" s="9" t="s">
        <v>75</v>
      </c>
      <c r="H108" t="str">
        <f>IFERROR(VLOOKUP(A108,Stakeholders!$A:$B,2,FALSE),"Y")</f>
        <v>Y</v>
      </c>
    </row>
    <row r="109" spans="1:8" ht="14.25" customHeight="1" x14ac:dyDescent="0.3">
      <c r="A109" s="9" t="s">
        <v>55</v>
      </c>
      <c r="B109" s="9" t="s">
        <v>79</v>
      </c>
      <c r="C109" s="9" t="s">
        <v>17</v>
      </c>
      <c r="D109" s="9" t="s">
        <v>56</v>
      </c>
      <c r="E109" s="10">
        <v>1</v>
      </c>
      <c r="F109" s="9" t="s">
        <v>13</v>
      </c>
      <c r="G109" s="9" t="s">
        <v>80</v>
      </c>
      <c r="H109" t="str">
        <f>IFERROR(VLOOKUP(A109,Stakeholders!$A:$B,2,FALSE),"Y")</f>
        <v>Y</v>
      </c>
    </row>
    <row r="110" spans="1:8" ht="14.25" customHeight="1" x14ac:dyDescent="0.3">
      <c r="A110" s="9" t="s">
        <v>55</v>
      </c>
      <c r="B110" s="9" t="s">
        <v>87</v>
      </c>
      <c r="C110" s="9" t="s">
        <v>20</v>
      </c>
      <c r="D110" s="9" t="s">
        <v>77</v>
      </c>
      <c r="E110" s="10">
        <v>0</v>
      </c>
      <c r="F110" s="9" t="s">
        <v>11</v>
      </c>
      <c r="G110" s="9" t="s">
        <v>88</v>
      </c>
      <c r="H110" t="str">
        <f>IFERROR(VLOOKUP(A110,Stakeholders!$A:$B,2,FALSE),"Y")</f>
        <v>Y</v>
      </c>
    </row>
    <row r="111" spans="1:8" ht="14.25" customHeight="1" x14ac:dyDescent="0.3">
      <c r="A111" s="9" t="s">
        <v>55</v>
      </c>
      <c r="B111" s="9" t="s">
        <v>89</v>
      </c>
      <c r="C111" s="9" t="s">
        <v>20</v>
      </c>
      <c r="D111" s="9" t="s">
        <v>77</v>
      </c>
      <c r="E111" s="10">
        <v>0</v>
      </c>
      <c r="F111" s="9" t="s">
        <v>11</v>
      </c>
      <c r="G111" s="9" t="s">
        <v>90</v>
      </c>
      <c r="H111" t="str">
        <f>IFERROR(VLOOKUP(A111,Stakeholders!$A:$B,2,FALSE),"Y")</f>
        <v>Y</v>
      </c>
    </row>
    <row r="112" spans="1:8" ht="14.25" customHeight="1" x14ac:dyDescent="0.3">
      <c r="A112" s="9" t="s">
        <v>55</v>
      </c>
      <c r="B112" s="9" t="s">
        <v>93</v>
      </c>
      <c r="C112" s="9" t="s">
        <v>17</v>
      </c>
      <c r="D112" s="9" t="s">
        <v>56</v>
      </c>
      <c r="E112" s="10">
        <v>1</v>
      </c>
      <c r="F112" s="9" t="s">
        <v>11</v>
      </c>
      <c r="G112" s="9" t="s">
        <v>94</v>
      </c>
      <c r="H112" t="str">
        <f>IFERROR(VLOOKUP(A112,Stakeholders!$A:$B,2,FALSE),"Y")</f>
        <v>Y</v>
      </c>
    </row>
    <row r="113" spans="1:8" ht="14.25" customHeight="1" x14ac:dyDescent="0.3">
      <c r="A113" s="9" t="s">
        <v>55</v>
      </c>
      <c r="B113" s="9" t="s">
        <v>95</v>
      </c>
      <c r="C113" s="9" t="s">
        <v>20</v>
      </c>
      <c r="D113" s="9" t="s">
        <v>56</v>
      </c>
      <c r="E113" s="10">
        <v>1</v>
      </c>
      <c r="F113" s="9" t="s">
        <v>13</v>
      </c>
      <c r="G113" s="9" t="s">
        <v>96</v>
      </c>
      <c r="H113" t="str">
        <f>IFERROR(VLOOKUP(A113,Stakeholders!$A:$B,2,FALSE),"Y")</f>
        <v>Y</v>
      </c>
    </row>
    <row r="114" spans="1:8" ht="14.25" customHeight="1" x14ac:dyDescent="0.3">
      <c r="A114" s="9" t="s">
        <v>55</v>
      </c>
      <c r="B114" s="9" t="s">
        <v>101</v>
      </c>
      <c r="C114" s="9" t="s">
        <v>22</v>
      </c>
      <c r="D114" s="9" t="s">
        <v>77</v>
      </c>
      <c r="E114" s="10">
        <v>0</v>
      </c>
      <c r="F114" s="9" t="s">
        <v>9</v>
      </c>
      <c r="G114" s="9" t="s">
        <v>102</v>
      </c>
      <c r="H114" t="str">
        <f>IFERROR(VLOOKUP(A114,Stakeholders!$A:$B,2,FALSE),"Y")</f>
        <v>Y</v>
      </c>
    </row>
    <row r="115" spans="1:8" ht="14.25" customHeight="1" x14ac:dyDescent="0.3">
      <c r="A115" s="9" t="s">
        <v>55</v>
      </c>
      <c r="B115" s="9" t="s">
        <v>81</v>
      </c>
      <c r="C115" s="9" t="s">
        <v>17</v>
      </c>
      <c r="D115" s="9" t="s">
        <v>56</v>
      </c>
      <c r="E115" s="10">
        <v>0</v>
      </c>
      <c r="F115" s="9" t="s">
        <v>11</v>
      </c>
      <c r="G115" s="9" t="s">
        <v>82</v>
      </c>
      <c r="H115" t="str">
        <f>IFERROR(VLOOKUP(A115,Stakeholders!$A:$B,2,FALSE),"Y")</f>
        <v>Y</v>
      </c>
    </row>
    <row r="116" spans="1:8" ht="14.25" customHeight="1" x14ac:dyDescent="0.3">
      <c r="A116" s="9" t="s">
        <v>55</v>
      </c>
      <c r="B116" s="9" t="s">
        <v>121</v>
      </c>
      <c r="C116" s="9" t="s">
        <v>17</v>
      </c>
      <c r="D116" s="9" t="s">
        <v>56</v>
      </c>
      <c r="E116" s="10">
        <v>0</v>
      </c>
      <c r="F116" s="9" t="s">
        <v>11</v>
      </c>
      <c r="G116" s="9" t="s">
        <v>122</v>
      </c>
      <c r="H116" t="str">
        <f>IFERROR(VLOOKUP(A116,Stakeholders!$A:$B,2,FALSE),"Y")</f>
        <v>Y</v>
      </c>
    </row>
    <row r="117" spans="1:8" ht="14.25" customHeight="1" x14ac:dyDescent="0.3">
      <c r="A117" s="9" t="s">
        <v>55</v>
      </c>
      <c r="B117" s="9" t="s">
        <v>123</v>
      </c>
      <c r="C117" s="9" t="s">
        <v>20</v>
      </c>
      <c r="D117" s="9" t="s">
        <v>56</v>
      </c>
      <c r="E117" s="10">
        <v>0</v>
      </c>
      <c r="F117" s="9" t="s">
        <v>11</v>
      </c>
      <c r="G117" s="9" t="s">
        <v>124</v>
      </c>
      <c r="H117" t="str">
        <f>IFERROR(VLOOKUP(A117,Stakeholders!$A:$B,2,FALSE),"Y")</f>
        <v>Y</v>
      </c>
    </row>
    <row r="118" spans="1:8" ht="14.25" hidden="1" customHeight="1" x14ac:dyDescent="0.3">
      <c r="A118" s="9"/>
      <c r="B118" s="9"/>
      <c r="C118" s="9"/>
      <c r="D118" s="9"/>
      <c r="E118" s="10"/>
      <c r="F118" s="9"/>
      <c r="G118" s="9"/>
      <c r="H118" t="str">
        <f>IFERROR(VLOOKUP(A118,Stakeholders!$A:$B,2,FALSE),"Y")</f>
        <v>Y</v>
      </c>
    </row>
    <row r="119" spans="1:8" ht="14.25" hidden="1" customHeight="1" x14ac:dyDescent="0.3">
      <c r="A119" s="9"/>
      <c r="B119" s="9"/>
      <c r="C119" s="9"/>
      <c r="D119" s="9"/>
      <c r="E119" s="10"/>
      <c r="F119" s="9"/>
      <c r="G119" s="9"/>
      <c r="H119" t="str">
        <f>IFERROR(VLOOKUP(A119,Stakeholders!$A:$B,2,FALSE),"Y")</f>
        <v>Y</v>
      </c>
    </row>
    <row r="120" spans="1:8" ht="14.25" hidden="1" customHeight="1" x14ac:dyDescent="0.3">
      <c r="A120" s="9"/>
      <c r="B120" s="9"/>
      <c r="C120" s="9"/>
      <c r="D120" s="9"/>
      <c r="E120" s="10"/>
      <c r="F120" s="9"/>
      <c r="G120" s="9"/>
      <c r="H120" t="str">
        <f>IFERROR(VLOOKUP(A120,Stakeholders!$A:$B,2,FALSE),"Y")</f>
        <v>Y</v>
      </c>
    </row>
    <row r="121" spans="1:8" ht="14.25" hidden="1" customHeight="1" x14ac:dyDescent="0.3">
      <c r="A121" s="9"/>
      <c r="B121" s="9"/>
      <c r="C121" s="9"/>
      <c r="D121" s="9"/>
      <c r="E121" s="10"/>
      <c r="F121" s="9"/>
      <c r="G121" s="9"/>
      <c r="H121" t="str">
        <f>IFERROR(VLOOKUP(A121,Stakeholders!$A:$B,2,FALSE),"Y")</f>
        <v>Y</v>
      </c>
    </row>
    <row r="122" spans="1:8" ht="14.25" hidden="1" customHeight="1" x14ac:dyDescent="0.3">
      <c r="A122" s="9"/>
      <c r="B122" s="9"/>
      <c r="C122" s="9"/>
      <c r="D122" s="9"/>
      <c r="E122" s="10"/>
      <c r="F122" s="9"/>
      <c r="G122" s="9"/>
      <c r="H122" t="str">
        <f>IFERROR(VLOOKUP(A122,Stakeholders!$A:$B,2,FALSE),"Y")</f>
        <v>Y</v>
      </c>
    </row>
    <row r="123" spans="1:8" ht="14.25" customHeight="1" x14ac:dyDescent="0.3">
      <c r="A123" s="9" t="s">
        <v>63</v>
      </c>
      <c r="B123" s="9" t="s">
        <v>101</v>
      </c>
      <c r="C123" s="9" t="s">
        <v>22</v>
      </c>
      <c r="D123" s="9" t="s">
        <v>77</v>
      </c>
      <c r="E123" s="10">
        <v>0</v>
      </c>
      <c r="F123" s="9" t="s">
        <v>9</v>
      </c>
      <c r="G123" s="9" t="s">
        <v>102</v>
      </c>
      <c r="H123" t="str">
        <f>IFERROR(VLOOKUP(A123,Stakeholders!$A:$B,2,FALSE),"Y")</f>
        <v>Y</v>
      </c>
    </row>
    <row r="124" spans="1:8" ht="14.25" customHeight="1" x14ac:dyDescent="0.3">
      <c r="A124" s="9" t="s">
        <v>63</v>
      </c>
      <c r="B124" s="9" t="s">
        <v>105</v>
      </c>
      <c r="C124" s="9" t="s">
        <v>26</v>
      </c>
      <c r="D124" s="9" t="s">
        <v>77</v>
      </c>
      <c r="E124" s="10">
        <v>0</v>
      </c>
      <c r="F124" s="9" t="s">
        <v>9</v>
      </c>
      <c r="G124" s="9" t="s">
        <v>106</v>
      </c>
      <c r="H124" t="str">
        <f>IFERROR(VLOOKUP(A124,Stakeholders!$A:$B,2,FALSE),"Y")</f>
        <v>Y</v>
      </c>
    </row>
    <row r="125" spans="1:8" ht="14.25" customHeight="1" x14ac:dyDescent="0.3">
      <c r="A125" s="9" t="s">
        <v>63</v>
      </c>
      <c r="B125" s="9" t="s">
        <v>107</v>
      </c>
      <c r="C125" s="9" t="s">
        <v>28</v>
      </c>
      <c r="D125" s="9" t="s">
        <v>77</v>
      </c>
      <c r="E125" s="10">
        <v>1</v>
      </c>
      <c r="F125" s="9" t="s">
        <v>9</v>
      </c>
      <c r="G125" s="9" t="s">
        <v>108</v>
      </c>
      <c r="H125" t="str">
        <f>IFERROR(VLOOKUP(A125,Stakeholders!$A:$B,2,FALSE),"Y")</f>
        <v>Y</v>
      </c>
    </row>
    <row r="126" spans="1:8" ht="14.25" customHeight="1" x14ac:dyDescent="0.3">
      <c r="A126" s="9" t="s">
        <v>63</v>
      </c>
      <c r="B126" s="9" t="s">
        <v>109</v>
      </c>
      <c r="C126" s="9" t="s">
        <v>28</v>
      </c>
      <c r="D126" s="9" t="s">
        <v>77</v>
      </c>
      <c r="E126" s="10">
        <v>1</v>
      </c>
      <c r="F126" s="9" t="s">
        <v>9</v>
      </c>
      <c r="G126" s="9" t="s">
        <v>110</v>
      </c>
      <c r="H126" t="str">
        <f>IFERROR(VLOOKUP(A126,Stakeholders!$A:$B,2,FALSE),"Y")</f>
        <v>Y</v>
      </c>
    </row>
    <row r="127" spans="1:8" ht="14.25" customHeight="1" x14ac:dyDescent="0.3">
      <c r="A127" s="9" t="s">
        <v>63</v>
      </c>
      <c r="B127" s="9" t="s">
        <v>125</v>
      </c>
      <c r="C127" s="9" t="s">
        <v>28</v>
      </c>
      <c r="D127" s="9" t="s">
        <v>77</v>
      </c>
      <c r="E127" s="10">
        <v>0</v>
      </c>
      <c r="F127" s="9" t="s">
        <v>9</v>
      </c>
      <c r="G127" s="9" t="s">
        <v>126</v>
      </c>
      <c r="H127" t="str">
        <f>IFERROR(VLOOKUP(A127,Stakeholders!$A:$B,2,FALSE),"Y")</f>
        <v>Y</v>
      </c>
    </row>
    <row r="128" spans="1:8" ht="14.25" hidden="1" customHeight="1" x14ac:dyDescent="0.3">
      <c r="A128" s="9"/>
      <c r="B128" s="9"/>
      <c r="C128" s="9"/>
      <c r="D128" s="9"/>
      <c r="E128" s="10"/>
      <c r="F128" s="9"/>
      <c r="G128" s="9"/>
    </row>
    <row r="129" spans="1:7" ht="14.25" hidden="1" customHeight="1" x14ac:dyDescent="0.3">
      <c r="A129" s="9"/>
      <c r="B129" s="9"/>
      <c r="C129" s="9"/>
      <c r="D129" s="9"/>
      <c r="E129" s="10"/>
      <c r="F129" s="9"/>
      <c r="G129" s="9"/>
    </row>
    <row r="130" spans="1:7" ht="14.25" hidden="1" customHeight="1" x14ac:dyDescent="0.3">
      <c r="A130" s="9"/>
      <c r="B130" s="9"/>
      <c r="C130" s="9"/>
      <c r="D130" s="9"/>
      <c r="E130" s="10"/>
      <c r="F130" s="9"/>
      <c r="G130" s="9"/>
    </row>
    <row r="131" spans="1:7" ht="14.25" hidden="1" customHeight="1" x14ac:dyDescent="0.3">
      <c r="A131" s="9"/>
      <c r="B131" s="9"/>
      <c r="C131" s="9"/>
      <c r="D131" s="9"/>
      <c r="E131" s="10"/>
      <c r="F131" s="9"/>
      <c r="G131" s="9"/>
    </row>
    <row r="132" spans="1:7" ht="14.25" hidden="1" customHeight="1" x14ac:dyDescent="0.3">
      <c r="A132" s="9"/>
      <c r="B132" s="9"/>
      <c r="C132" s="9"/>
      <c r="D132" s="9"/>
      <c r="E132" s="10"/>
      <c r="F132" s="9"/>
      <c r="G132" s="9"/>
    </row>
    <row r="133" spans="1:7" ht="14.25" hidden="1" customHeight="1" x14ac:dyDescent="0.3">
      <c r="A133" s="9"/>
      <c r="B133" s="9"/>
      <c r="C133" s="9"/>
      <c r="D133" s="9"/>
      <c r="E133" s="10"/>
      <c r="F133" s="9"/>
      <c r="G133" s="9"/>
    </row>
    <row r="134" spans="1:7" ht="14.25" hidden="1" customHeight="1" x14ac:dyDescent="0.3">
      <c r="A134" s="9"/>
      <c r="B134" s="9"/>
      <c r="C134" s="9"/>
      <c r="D134" s="9"/>
      <c r="E134" s="10"/>
      <c r="F134" s="9"/>
      <c r="G134" s="9"/>
    </row>
    <row r="135" spans="1:7" ht="14.25" hidden="1" customHeight="1" x14ac:dyDescent="0.3">
      <c r="A135" s="9"/>
      <c r="B135" s="9"/>
      <c r="C135" s="9"/>
      <c r="D135" s="9"/>
      <c r="E135" s="10"/>
      <c r="F135" s="9"/>
      <c r="G135" s="9"/>
    </row>
    <row r="136" spans="1:7" ht="14.25" hidden="1" customHeight="1" x14ac:dyDescent="0.3">
      <c r="A136" s="9"/>
      <c r="B136" s="9"/>
      <c r="C136" s="9"/>
      <c r="D136" s="9"/>
      <c r="E136" s="10"/>
      <c r="F136" s="9"/>
      <c r="G136" s="9"/>
    </row>
    <row r="137" spans="1:7" ht="14.25" hidden="1" customHeight="1" x14ac:dyDescent="0.3">
      <c r="A137" s="9"/>
      <c r="B137" s="9"/>
      <c r="C137" s="9"/>
      <c r="D137" s="9"/>
      <c r="E137" s="10"/>
      <c r="F137" s="9"/>
      <c r="G137" s="9"/>
    </row>
    <row r="138" spans="1:7" ht="14.25" hidden="1" customHeight="1" x14ac:dyDescent="0.3">
      <c r="A138" s="8"/>
      <c r="B138" s="8"/>
      <c r="C138" s="8"/>
      <c r="D138" s="11"/>
      <c r="E138" s="12"/>
      <c r="F138" s="11"/>
      <c r="G138" s="11"/>
    </row>
    <row r="139" spans="1:7" ht="14.25" customHeight="1" x14ac:dyDescent="0.3">
      <c r="A139" s="8"/>
      <c r="B139" s="8"/>
      <c r="C139" s="8"/>
      <c r="D139" s="8"/>
      <c r="E139" s="8"/>
      <c r="F139" s="8"/>
      <c r="G139" s="8"/>
    </row>
    <row r="140" spans="1:7" ht="14.25" customHeight="1" x14ac:dyDescent="0.3">
      <c r="A140" s="8"/>
      <c r="B140" s="8"/>
      <c r="C140" s="8"/>
      <c r="D140" s="8"/>
      <c r="E140" s="8"/>
      <c r="F140" s="8"/>
      <c r="G140" s="8"/>
    </row>
    <row r="141" spans="1:7" ht="14.25" customHeight="1" x14ac:dyDescent="0.3">
      <c r="A141" s="8"/>
      <c r="B141" s="8"/>
      <c r="C141" s="8"/>
      <c r="D141" s="8"/>
      <c r="E141" s="8"/>
      <c r="F141" s="8"/>
      <c r="G141" s="8"/>
    </row>
    <row r="142" spans="1:7" ht="14.25" customHeight="1" x14ac:dyDescent="0.3">
      <c r="A142" s="8"/>
      <c r="B142" s="8"/>
      <c r="C142" s="8"/>
      <c r="D142" s="8"/>
      <c r="E142" s="8"/>
      <c r="F142" s="8"/>
      <c r="G142" s="8"/>
    </row>
    <row r="143" spans="1:7" ht="14.25" customHeight="1" x14ac:dyDescent="0.3">
      <c r="A143" s="8"/>
      <c r="B143" s="8"/>
      <c r="C143" s="8"/>
      <c r="D143" s="8"/>
      <c r="E143" s="8"/>
      <c r="F143" s="8"/>
      <c r="G143" s="8"/>
    </row>
    <row r="144" spans="1:7" ht="14.25" customHeight="1" x14ac:dyDescent="0.3">
      <c r="A144" s="8"/>
      <c r="B144" s="8"/>
      <c r="C144" s="8"/>
      <c r="D144" s="8"/>
      <c r="E144" s="8"/>
      <c r="F144" s="8"/>
      <c r="G144" s="8"/>
    </row>
    <row r="145" spans="1:7" ht="14.25" customHeight="1" x14ac:dyDescent="0.3">
      <c r="A145" s="8"/>
      <c r="B145" s="8"/>
      <c r="C145" s="8"/>
      <c r="D145" s="8"/>
      <c r="E145" s="8"/>
      <c r="F145" s="8"/>
      <c r="G145" s="8"/>
    </row>
    <row r="146" spans="1:7" ht="14.25" customHeight="1" x14ac:dyDescent="0.3">
      <c r="A146" s="8"/>
      <c r="B146" s="8"/>
      <c r="C146" s="8"/>
      <c r="D146" s="8"/>
      <c r="E146" s="8"/>
      <c r="F146" s="8"/>
      <c r="G146" s="8"/>
    </row>
    <row r="147" spans="1:7" ht="14.25" customHeight="1" x14ac:dyDescent="0.3">
      <c r="A147" s="8"/>
      <c r="B147" s="8"/>
      <c r="C147" s="8"/>
      <c r="D147" s="8"/>
      <c r="E147" s="8"/>
      <c r="F147" s="8"/>
      <c r="G147" s="8"/>
    </row>
    <row r="148" spans="1:7" ht="14.25" customHeight="1" x14ac:dyDescent="0.3">
      <c r="A148" s="8"/>
      <c r="B148" s="8"/>
      <c r="C148" s="8"/>
      <c r="D148" s="8"/>
      <c r="E148" s="8"/>
      <c r="F148" s="8"/>
      <c r="G148" s="8"/>
    </row>
    <row r="149" spans="1:7" ht="14.25" customHeight="1" x14ac:dyDescent="0.3">
      <c r="A149" s="8"/>
      <c r="B149" s="8"/>
      <c r="C149" s="8"/>
      <c r="D149" s="8"/>
      <c r="E149" s="8"/>
      <c r="F149" s="8"/>
      <c r="G149" s="8"/>
    </row>
    <row r="150" spans="1:7" ht="14.25" customHeight="1" x14ac:dyDescent="0.3">
      <c r="A150" s="8"/>
      <c r="B150" s="8"/>
      <c r="C150" s="8"/>
      <c r="D150" s="8"/>
      <c r="E150" s="8"/>
      <c r="F150" s="8"/>
      <c r="G150" s="8"/>
    </row>
    <row r="151" spans="1:7" ht="14.25" customHeight="1" x14ac:dyDescent="0.3">
      <c r="A151" s="8"/>
      <c r="B151" s="8"/>
      <c r="C151" s="8"/>
      <c r="D151" s="8"/>
      <c r="E151" s="8"/>
      <c r="F151" s="8"/>
      <c r="G151" s="8"/>
    </row>
    <row r="152" spans="1:7" ht="14.25" customHeight="1" x14ac:dyDescent="0.3">
      <c r="A152" s="8"/>
      <c r="B152" s="8"/>
      <c r="C152" s="8"/>
      <c r="D152" s="8"/>
      <c r="E152" s="8"/>
      <c r="F152" s="8"/>
      <c r="G152" s="8"/>
    </row>
    <row r="153" spans="1:7" ht="14.25" customHeight="1" x14ac:dyDescent="0.3">
      <c r="A153" s="8"/>
      <c r="B153" s="8"/>
      <c r="C153" s="8"/>
      <c r="D153" s="8"/>
      <c r="E153" s="8"/>
      <c r="F153" s="8"/>
      <c r="G153" s="8"/>
    </row>
    <row r="154" spans="1:7" ht="14.25" customHeight="1" x14ac:dyDescent="0.3">
      <c r="A154" s="8"/>
      <c r="B154" s="8"/>
      <c r="C154" s="8"/>
      <c r="D154" s="8"/>
      <c r="E154" s="8"/>
      <c r="F154" s="8"/>
      <c r="G154" s="8"/>
    </row>
    <row r="155" spans="1:7" ht="14.25" customHeight="1" x14ac:dyDescent="0.3">
      <c r="A155" s="8"/>
      <c r="B155" s="8"/>
      <c r="C155" s="8"/>
      <c r="D155" s="8"/>
      <c r="E155" s="8"/>
      <c r="F155" s="8"/>
      <c r="G155" s="8"/>
    </row>
    <row r="156" spans="1:7" ht="14.25" customHeight="1" x14ac:dyDescent="0.3">
      <c r="A156" s="8"/>
      <c r="B156" s="8"/>
      <c r="C156" s="8"/>
      <c r="D156" s="8"/>
      <c r="E156" s="8"/>
      <c r="F156" s="8"/>
      <c r="G156" s="8"/>
    </row>
    <row r="157" spans="1:7" ht="14.25" customHeight="1" x14ac:dyDescent="0.3">
      <c r="A157" s="8"/>
      <c r="B157" s="8"/>
      <c r="C157" s="8"/>
      <c r="D157" s="8"/>
      <c r="E157" s="8"/>
      <c r="F157" s="8"/>
      <c r="G157" s="8"/>
    </row>
    <row r="158" spans="1:7" ht="14.25" customHeight="1" x14ac:dyDescent="0.3">
      <c r="A158" s="8"/>
      <c r="B158" s="8"/>
      <c r="C158" s="8"/>
      <c r="D158" s="8"/>
      <c r="E158" s="8"/>
      <c r="F158" s="8"/>
      <c r="G158" s="8"/>
    </row>
    <row r="159" spans="1:7" ht="14.25" customHeight="1" x14ac:dyDescent="0.3">
      <c r="A159" s="8"/>
      <c r="B159" s="8"/>
      <c r="C159" s="8"/>
      <c r="D159" s="8"/>
      <c r="E159" s="8"/>
      <c r="F159" s="8"/>
      <c r="G159" s="8"/>
    </row>
    <row r="160" spans="1:7" ht="14.25" customHeight="1" x14ac:dyDescent="0.3">
      <c r="A160" s="8"/>
      <c r="B160" s="8"/>
      <c r="C160" s="8"/>
      <c r="D160" s="8"/>
      <c r="E160" s="8"/>
      <c r="F160" s="8"/>
      <c r="G160" s="8"/>
    </row>
    <row r="161" spans="1:7" ht="14.25" customHeight="1" x14ac:dyDescent="0.3">
      <c r="A161" s="8"/>
      <c r="B161" s="8"/>
      <c r="C161" s="8"/>
      <c r="D161" s="8"/>
      <c r="E161" s="8"/>
      <c r="F161" s="8"/>
      <c r="G161" s="8"/>
    </row>
    <row r="162" spans="1:7" ht="14.25" customHeight="1" x14ac:dyDescent="0.3">
      <c r="A162" s="8"/>
      <c r="B162" s="8"/>
      <c r="C162" s="8"/>
      <c r="D162" s="8"/>
      <c r="E162" s="8"/>
      <c r="F162" s="8"/>
      <c r="G162" s="8"/>
    </row>
    <row r="163" spans="1:7" ht="14.25" customHeight="1" x14ac:dyDescent="0.3">
      <c r="A163" s="8"/>
      <c r="B163" s="8"/>
      <c r="C163" s="8"/>
      <c r="D163" s="8"/>
      <c r="E163" s="8"/>
      <c r="F163" s="8"/>
      <c r="G163" s="8"/>
    </row>
    <row r="164" spans="1:7" ht="14.25" customHeight="1" x14ac:dyDescent="0.3">
      <c r="A164" s="8"/>
      <c r="B164" s="8"/>
      <c r="C164" s="8"/>
      <c r="D164" s="8"/>
      <c r="E164" s="8"/>
      <c r="F164" s="8"/>
      <c r="G164" s="8"/>
    </row>
    <row r="165" spans="1:7" ht="14.25" customHeight="1" x14ac:dyDescent="0.3">
      <c r="A165" s="8"/>
      <c r="B165" s="8"/>
      <c r="C165" s="8"/>
      <c r="D165" s="8"/>
      <c r="E165" s="8"/>
      <c r="F165" s="8"/>
      <c r="G165" s="8"/>
    </row>
    <row r="166" spans="1:7" ht="14.25" customHeight="1" x14ac:dyDescent="0.3">
      <c r="A166" s="8"/>
      <c r="B166" s="8"/>
      <c r="C166" s="8"/>
      <c r="D166" s="8"/>
      <c r="E166" s="8"/>
      <c r="F166" s="8"/>
      <c r="G166" s="8"/>
    </row>
    <row r="167" spans="1:7" ht="14.25" customHeight="1" x14ac:dyDescent="0.3">
      <c r="A167" s="8"/>
      <c r="B167" s="8"/>
      <c r="C167" s="8"/>
      <c r="D167" s="8"/>
      <c r="E167" s="8"/>
      <c r="F167" s="8"/>
      <c r="G167" s="8"/>
    </row>
    <row r="168" spans="1:7" ht="14.25" customHeight="1" x14ac:dyDescent="0.3">
      <c r="A168" s="8"/>
      <c r="B168" s="8"/>
      <c r="C168" s="8"/>
      <c r="D168" s="8"/>
      <c r="E168" s="8"/>
      <c r="F168" s="8"/>
      <c r="G168" s="8"/>
    </row>
    <row r="169" spans="1:7" ht="14.25" customHeight="1" x14ac:dyDescent="0.3">
      <c r="A169" s="8"/>
      <c r="B169" s="8"/>
      <c r="C169" s="8"/>
      <c r="D169" s="8"/>
      <c r="E169" s="8"/>
      <c r="F169" s="8"/>
      <c r="G169" s="8"/>
    </row>
    <row r="170" spans="1:7" ht="14.25" customHeight="1" x14ac:dyDescent="0.3">
      <c r="A170" s="8"/>
      <c r="B170" s="8"/>
      <c r="C170" s="8"/>
      <c r="D170" s="8"/>
      <c r="E170" s="8"/>
      <c r="F170" s="8"/>
      <c r="G170" s="8"/>
    </row>
    <row r="171" spans="1:7" ht="14.25" customHeight="1" x14ac:dyDescent="0.3">
      <c r="A171" s="8"/>
      <c r="B171" s="8"/>
      <c r="C171" s="8"/>
      <c r="D171" s="8"/>
      <c r="E171" s="8"/>
      <c r="F171" s="8"/>
      <c r="G171" s="8"/>
    </row>
    <row r="172" spans="1:7" ht="14.25" customHeight="1" x14ac:dyDescent="0.3">
      <c r="A172" s="8"/>
      <c r="B172" s="8"/>
      <c r="C172" s="8"/>
      <c r="D172" s="8"/>
      <c r="E172" s="8"/>
      <c r="F172" s="8"/>
      <c r="G172" s="8"/>
    </row>
    <row r="173" spans="1:7" ht="14.25" customHeight="1" x14ac:dyDescent="0.3">
      <c r="A173" s="8"/>
      <c r="B173" s="8"/>
      <c r="C173" s="8"/>
      <c r="D173" s="8"/>
      <c r="E173" s="8"/>
      <c r="F173" s="8"/>
      <c r="G173" s="8"/>
    </row>
    <row r="174" spans="1:7" ht="14.25" customHeight="1" x14ac:dyDescent="0.3">
      <c r="A174" s="8"/>
      <c r="B174" s="8"/>
      <c r="C174" s="8"/>
      <c r="D174" s="8"/>
      <c r="E174" s="8"/>
      <c r="F174" s="8"/>
      <c r="G174" s="8"/>
    </row>
    <row r="175" spans="1:7" ht="14.25" customHeight="1" x14ac:dyDescent="0.3">
      <c r="A175" s="8"/>
      <c r="B175" s="8"/>
      <c r="C175" s="8"/>
      <c r="D175" s="8"/>
      <c r="E175" s="8"/>
      <c r="F175" s="8"/>
      <c r="G175" s="8"/>
    </row>
    <row r="176" spans="1:7" ht="14.25" customHeight="1" x14ac:dyDescent="0.3">
      <c r="A176" s="8"/>
      <c r="B176" s="8"/>
      <c r="C176" s="8"/>
      <c r="D176" s="8"/>
      <c r="E176" s="8"/>
      <c r="F176" s="8"/>
      <c r="G176" s="8"/>
    </row>
    <row r="177" spans="1:7" ht="14.25" customHeight="1" x14ac:dyDescent="0.3">
      <c r="A177" s="8"/>
      <c r="B177" s="8"/>
      <c r="C177" s="8"/>
      <c r="D177" s="8"/>
      <c r="E177" s="8"/>
      <c r="F177" s="8"/>
      <c r="G177" s="8"/>
    </row>
    <row r="178" spans="1:7" ht="14.25" customHeight="1" x14ac:dyDescent="0.3">
      <c r="A178" s="8"/>
      <c r="B178" s="8"/>
      <c r="C178" s="8"/>
      <c r="D178" s="8"/>
      <c r="E178" s="8"/>
      <c r="F178" s="8"/>
      <c r="G178" s="8"/>
    </row>
    <row r="179" spans="1:7" ht="14.25" customHeight="1" x14ac:dyDescent="0.3">
      <c r="A179" s="8"/>
      <c r="B179" s="8"/>
      <c r="C179" s="8"/>
      <c r="D179" s="8"/>
      <c r="E179" s="8"/>
      <c r="F179" s="8"/>
      <c r="G179" s="8"/>
    </row>
    <row r="180" spans="1:7" ht="14.25" customHeight="1" x14ac:dyDescent="0.3">
      <c r="A180" s="8"/>
      <c r="B180" s="8"/>
      <c r="C180" s="8"/>
      <c r="D180" s="8"/>
      <c r="E180" s="8"/>
      <c r="F180" s="8"/>
      <c r="G180" s="8"/>
    </row>
    <row r="181" spans="1:7" ht="14.25" customHeight="1" x14ac:dyDescent="0.3">
      <c r="A181" s="8"/>
      <c r="B181" s="8"/>
      <c r="C181" s="8"/>
      <c r="D181" s="8"/>
      <c r="E181" s="8"/>
      <c r="F181" s="8"/>
      <c r="G181" s="8"/>
    </row>
    <row r="182" spans="1:7" ht="14.25" customHeight="1" x14ac:dyDescent="0.3">
      <c r="A182" s="8"/>
      <c r="B182" s="8"/>
      <c r="C182" s="8"/>
      <c r="D182" s="8"/>
      <c r="E182" s="8"/>
      <c r="F182" s="8"/>
      <c r="G182" s="8"/>
    </row>
    <row r="183" spans="1:7" ht="14.25" customHeight="1" x14ac:dyDescent="0.3">
      <c r="A183" s="8"/>
      <c r="B183" s="8"/>
      <c r="C183" s="8"/>
      <c r="D183" s="8"/>
      <c r="E183" s="8"/>
      <c r="F183" s="8"/>
      <c r="G183" s="8"/>
    </row>
    <row r="184" spans="1:7" ht="14.25" customHeight="1" x14ac:dyDescent="0.3">
      <c r="A184" s="8"/>
      <c r="B184" s="8"/>
      <c r="C184" s="8"/>
      <c r="D184" s="8"/>
      <c r="E184" s="8"/>
      <c r="F184" s="8"/>
      <c r="G184" s="8"/>
    </row>
    <row r="185" spans="1:7" ht="14.25" customHeight="1" x14ac:dyDescent="0.3">
      <c r="A185" s="8"/>
      <c r="B185" s="8"/>
      <c r="C185" s="8"/>
      <c r="D185" s="8"/>
      <c r="E185" s="8"/>
      <c r="F185" s="8"/>
      <c r="G185" s="8"/>
    </row>
    <row r="186" spans="1:7" ht="14.25" customHeight="1" x14ac:dyDescent="0.3">
      <c r="A186" s="8"/>
      <c r="B186" s="8"/>
      <c r="C186" s="8"/>
      <c r="D186" s="8"/>
      <c r="E186" s="8"/>
      <c r="F186" s="8"/>
      <c r="G186" s="8"/>
    </row>
    <row r="187" spans="1:7" ht="14.25" customHeight="1" x14ac:dyDescent="0.3">
      <c r="A187" s="8"/>
      <c r="B187" s="8"/>
      <c r="C187" s="8"/>
      <c r="D187" s="8"/>
      <c r="E187" s="8"/>
      <c r="F187" s="8"/>
      <c r="G187" s="8"/>
    </row>
    <row r="188" spans="1:7" ht="14.25" customHeight="1" x14ac:dyDescent="0.3">
      <c r="A188" s="8"/>
      <c r="B188" s="8"/>
      <c r="C188" s="8"/>
      <c r="D188" s="8"/>
      <c r="E188" s="8"/>
      <c r="F188" s="8"/>
      <c r="G188" s="8"/>
    </row>
    <row r="189" spans="1:7" ht="14.25" customHeight="1" x14ac:dyDescent="0.3">
      <c r="A189" s="8"/>
      <c r="B189" s="8"/>
      <c r="C189" s="8"/>
      <c r="D189" s="8"/>
      <c r="E189" s="8"/>
      <c r="F189" s="8"/>
      <c r="G189" s="8"/>
    </row>
    <row r="190" spans="1:7" ht="14.25" customHeight="1" x14ac:dyDescent="0.3">
      <c r="A190" s="8"/>
      <c r="B190" s="8"/>
      <c r="C190" s="8"/>
      <c r="D190" s="8"/>
      <c r="E190" s="8"/>
      <c r="F190" s="8"/>
      <c r="G190" s="8"/>
    </row>
    <row r="191" spans="1:7" ht="14.25" customHeight="1" x14ac:dyDescent="0.3">
      <c r="A191" s="8"/>
      <c r="B191" s="8"/>
      <c r="C191" s="8"/>
      <c r="D191" s="8"/>
      <c r="E191" s="8"/>
      <c r="F191" s="8"/>
      <c r="G191" s="8"/>
    </row>
    <row r="192" spans="1:7" ht="14.25" customHeight="1" x14ac:dyDescent="0.3">
      <c r="A192" s="8"/>
      <c r="B192" s="8"/>
      <c r="C192" s="8"/>
      <c r="D192" s="8"/>
      <c r="E192" s="8"/>
      <c r="F192" s="8"/>
      <c r="G192" s="8"/>
    </row>
    <row r="193" spans="1:7" ht="14.25" customHeight="1" x14ac:dyDescent="0.3">
      <c r="A193" s="8"/>
      <c r="B193" s="8"/>
      <c r="C193" s="8"/>
      <c r="D193" s="8"/>
      <c r="E193" s="8"/>
      <c r="F193" s="8"/>
      <c r="G193" s="8"/>
    </row>
    <row r="194" spans="1:7" ht="14.25" customHeight="1" x14ac:dyDescent="0.3">
      <c r="A194" s="8"/>
      <c r="B194" s="8"/>
      <c r="C194" s="8"/>
      <c r="D194" s="8"/>
      <c r="E194" s="8"/>
      <c r="F194" s="8"/>
      <c r="G194" s="8"/>
    </row>
    <row r="195" spans="1:7" ht="14.25" customHeight="1" x14ac:dyDescent="0.3">
      <c r="A195" s="8"/>
      <c r="B195" s="8"/>
      <c r="C195" s="8"/>
      <c r="D195" s="8"/>
      <c r="E195" s="8"/>
      <c r="F195" s="8"/>
      <c r="G195" s="8"/>
    </row>
    <row r="196" spans="1:7" ht="14.25" customHeight="1" x14ac:dyDescent="0.3">
      <c r="A196" s="8"/>
      <c r="B196" s="8"/>
      <c r="C196" s="8"/>
      <c r="D196" s="8"/>
      <c r="E196" s="8"/>
      <c r="F196" s="8"/>
      <c r="G196" s="8"/>
    </row>
    <row r="197" spans="1:7" ht="14.25" customHeight="1" x14ac:dyDescent="0.3">
      <c r="A197" s="8"/>
      <c r="B197" s="8"/>
      <c r="C197" s="8"/>
      <c r="D197" s="8"/>
      <c r="E197" s="8"/>
      <c r="F197" s="8"/>
      <c r="G197" s="8"/>
    </row>
    <row r="198" spans="1:7" ht="14.25" customHeight="1" x14ac:dyDescent="0.3">
      <c r="A198" s="8"/>
      <c r="B198" s="8"/>
      <c r="C198" s="8"/>
      <c r="D198" s="8"/>
      <c r="E198" s="8"/>
      <c r="F198" s="8"/>
      <c r="G198" s="8"/>
    </row>
    <row r="199" spans="1:7" ht="14.25" customHeight="1" x14ac:dyDescent="0.3">
      <c r="A199" s="8"/>
      <c r="B199" s="8"/>
      <c r="C199" s="8"/>
      <c r="D199" s="8"/>
      <c r="E199" s="8"/>
      <c r="F199" s="8"/>
      <c r="G199" s="8"/>
    </row>
    <row r="200" spans="1:7" ht="14.25" customHeight="1" x14ac:dyDescent="0.3">
      <c r="A200" s="8"/>
      <c r="B200" s="8"/>
      <c r="C200" s="8"/>
      <c r="D200" s="8"/>
      <c r="E200" s="8"/>
      <c r="F200" s="8"/>
      <c r="G200" s="8"/>
    </row>
    <row r="201" spans="1:7" ht="14.25" customHeight="1" x14ac:dyDescent="0.3"/>
    <row r="202" spans="1:7" ht="14.25" customHeight="1" x14ac:dyDescent="0.3"/>
    <row r="203" spans="1:7" ht="14.25" customHeight="1" x14ac:dyDescent="0.3"/>
    <row r="204" spans="1:7" ht="14.25" customHeight="1" x14ac:dyDescent="0.3"/>
    <row r="205" spans="1:7" ht="14.25" customHeight="1" x14ac:dyDescent="0.3"/>
    <row r="206" spans="1:7" ht="14.25" customHeight="1" x14ac:dyDescent="0.3"/>
    <row r="207" spans="1:7" ht="14.25" customHeight="1" x14ac:dyDescent="0.3"/>
    <row r="208" spans="1:7"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autoFilter ref="A2:H127" xr:uid="{00000000-0009-0000-0000-000002000000}">
    <filterColumn colId="7">
      <filters>
        <filter val="Y"/>
      </filters>
    </filterColumn>
  </autoFilter>
  <conditionalFormatting sqref="A3:G127">
    <cfRule type="expression" dxfId="3" priority="1">
      <formula>$H3="N"</formula>
    </cfRule>
  </conditionalFormatting>
  <dataValidations count="2">
    <dataValidation type="list" allowBlank="1" showErrorMessage="1" sqref="D3:D137" xr:uid="{00000000-0002-0000-0200-000000000000}">
      <formula1>"Y,N"</formula1>
    </dataValidation>
    <dataValidation type="list" allowBlank="1" showErrorMessage="1" sqref="C3:C137" xr:uid="{00000000-0002-0000-0200-000001000000}">
      <formula1>"Operational,Safety,Technical,Energy,Finance,Governance"</formula1>
    </dataValidation>
  </dataValidations>
  <pageMargins left="0.75" right="0.75" top="1" bottom="1"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1000"/>
  <sheetViews>
    <sheetView topLeftCell="F1" workbookViewId="0">
      <pane ySplit="2" topLeftCell="A114" activePane="bottomLeft" state="frozen"/>
      <selection pane="bottomLeft" activeCell="J149" sqref="J149"/>
    </sheetView>
  </sheetViews>
  <sheetFormatPr defaultColWidth="14.44140625" defaultRowHeight="15" customHeight="1" x14ac:dyDescent="0.3"/>
  <cols>
    <col min="1" max="1" width="10" customWidth="1"/>
    <col min="2" max="2" width="28" customWidth="1"/>
    <col min="3" max="3" width="34" customWidth="1"/>
    <col min="4" max="4" width="16" customWidth="1"/>
    <col min="5" max="5" width="10" customWidth="1"/>
    <col min="6" max="7" width="18" customWidth="1"/>
    <col min="8" max="8" width="19.88671875" customWidth="1"/>
    <col min="9" max="9" width="15.88671875" customWidth="1"/>
    <col min="10" max="10" width="12" customWidth="1"/>
    <col min="11" max="11" width="14.109375" customWidth="1"/>
    <col min="12" max="12" width="14" customWidth="1"/>
    <col min="13" max="13" width="18.44140625" customWidth="1"/>
    <col min="14" max="14" width="8" customWidth="1"/>
    <col min="15" max="15" width="46" customWidth="1"/>
  </cols>
  <sheetData>
    <row r="1" spans="1:15" ht="14.25" customHeight="1" x14ac:dyDescent="0.35">
      <c r="A1" s="19" t="s">
        <v>127</v>
      </c>
      <c r="B1" s="15"/>
      <c r="C1" s="15"/>
      <c r="D1" s="15"/>
      <c r="E1" s="15"/>
      <c r="F1" s="15"/>
      <c r="G1" s="15"/>
      <c r="H1" s="15"/>
      <c r="I1" s="15"/>
      <c r="J1" s="15"/>
      <c r="K1" s="15"/>
      <c r="L1" s="15"/>
      <c r="M1" s="15"/>
      <c r="N1" s="15"/>
      <c r="O1" s="15"/>
    </row>
    <row r="2" spans="1:15" ht="14.25" customHeight="1" x14ac:dyDescent="0.3">
      <c r="A2" s="18" t="s">
        <v>71</v>
      </c>
      <c r="B2" s="18" t="s">
        <v>53</v>
      </c>
      <c r="C2" s="18" t="s">
        <v>66</v>
      </c>
      <c r="D2" s="18" t="s">
        <v>15</v>
      </c>
      <c r="E2" s="18" t="s">
        <v>128</v>
      </c>
      <c r="F2" s="18" t="s">
        <v>129</v>
      </c>
      <c r="G2" s="18" t="s">
        <v>130</v>
      </c>
      <c r="H2" s="18" t="s">
        <v>131</v>
      </c>
      <c r="I2" s="18" t="s">
        <v>132</v>
      </c>
      <c r="J2" s="18" t="s">
        <v>133</v>
      </c>
      <c r="K2" s="18" t="s">
        <v>134</v>
      </c>
      <c r="L2" s="18" t="s">
        <v>135</v>
      </c>
      <c r="M2" s="18" t="s">
        <v>136</v>
      </c>
      <c r="N2" s="18" t="s">
        <v>137</v>
      </c>
      <c r="O2" s="18" t="s">
        <v>70</v>
      </c>
    </row>
    <row r="3" spans="1:15" ht="14.25" customHeight="1" x14ac:dyDescent="0.3">
      <c r="A3" s="35" t="str">
        <f>IF(SkillsData!$A3="","",IFERROR(IF(VLOOKUP(SkillsData!$A3,Stakeholders!$A$3:$B$100,2,FALSE)="Y","Y",""),""))</f>
        <v>Y</v>
      </c>
      <c r="B3" s="35" t="str">
        <f>IF($A3="","",SkillsData!$A3)</f>
        <v>Drivers</v>
      </c>
      <c r="C3" s="35" t="str">
        <f>IF($A3="","",SkillsData!$B3)</f>
        <v>EV Basics &amp; Eco-Driving</v>
      </c>
      <c r="D3" s="35" t="str">
        <f>IF($A3="","",SkillsData!$C3)</f>
        <v>Operational</v>
      </c>
      <c r="E3" s="35" t="str">
        <f>IF($A3="","",SkillsData!$D3)</f>
        <v>Y</v>
      </c>
      <c r="F3" s="36" t="str">
        <f>IF($A3="","",SkillsData!$F3)</f>
        <v>Basic</v>
      </c>
      <c r="G3" s="36" t="str">
        <f>IF($A3="","",INDEX({"Unknown/None","Basic","Intermediate","Proficient"},SkillsData!$E3+1))</f>
        <v>Proficient</v>
      </c>
      <c r="H3" s="35">
        <f t="shared" ref="H3:H34" si="0">IF($A3="","",IF(F3="Unknown/None",0,IF(F3="Basic",1,IF(F3="Intermediate",2,IF(F3="Proficient",3,0)))))</f>
        <v>1</v>
      </c>
      <c r="I3" s="35">
        <f t="shared" ref="I3:I34" si="1">IF($A3="","",IF(G3="Unknown/None",0,IF(G3="Basic",1,IF(G3="Intermediate",2,IF(G3="Proficient",3,0)))))</f>
        <v>3</v>
      </c>
      <c r="J3" s="35">
        <f t="shared" ref="J3:J34" si="2">IF($A3="","",MAX(H3-I3,0))</f>
        <v>0</v>
      </c>
      <c r="K3" s="35">
        <f>IF($A3="","",IFERROR(VLOOKUP(D3,Lookups!$A$8:$B$13,2,FALSE),1))</f>
        <v>1</v>
      </c>
      <c r="L3" s="35">
        <f>IF($A3="","",IF(E3="Y",INDEX(Lookups!$B:$B,MATCH("CriticalSafety_Y",Lookups!$A:$A,0)),INDEX(Lookups!$B:$B,MATCH("CriticalSafety_N",Lookups!$A:$A,0))))</f>
        <v>1.5</v>
      </c>
      <c r="M3" s="35">
        <f t="shared" ref="M3:M34" si="3">IF($A3="","",J3*K3*L3)</f>
        <v>0</v>
      </c>
      <c r="N3" s="35" t="str">
        <f>IF($A3="","",IF(M3&lt;INDEX(Lookups!$B:$B,MATCH("Green &lt;",Lookups!$A:$A,0)),"Green",IF(M3&lt;INDEX(Lookups!$B:$B,MATCH("Amber &lt;",Lookups!$A:$A,0)),"Amber","Red")))</f>
        <v>Green</v>
      </c>
      <c r="O3" s="35" t="str">
        <f>SkillsData!$G3</f>
        <v>Efficient driving, regen use, SoC awareness.</v>
      </c>
    </row>
    <row r="4" spans="1:15" ht="14.25" customHeight="1" x14ac:dyDescent="0.3">
      <c r="A4" s="35" t="str">
        <f>IF(SkillsData!$A4="","",IFERROR(IF(VLOOKUP(SkillsData!$A4,Stakeholders!$A$3:$B$100,2,FALSE)="Y","Y",""),""))</f>
        <v>Y</v>
      </c>
      <c r="B4" s="35" t="str">
        <f>IF($A4="","",SkillsData!$A4)</f>
        <v>Drivers</v>
      </c>
      <c r="C4" s="35" t="str">
        <f>IF($A4="","",SkillsData!$B4)</f>
        <v>Safe Charging Procedures</v>
      </c>
      <c r="D4" s="35" t="str">
        <f>IF($A4="","",SkillsData!$C4)</f>
        <v>Safety</v>
      </c>
      <c r="E4" s="35" t="str">
        <f>IF($A4="","",SkillsData!$D4)</f>
        <v>Y</v>
      </c>
      <c r="F4" s="36" t="str">
        <f>IF($A4="","",SkillsData!$F4)</f>
        <v>Intermediate</v>
      </c>
      <c r="G4" s="36" t="str">
        <f>IF($A4="","",INDEX({"Unknown/None","Basic","Intermediate","Proficient"},SkillsData!$E4+1))</f>
        <v>Basic</v>
      </c>
      <c r="H4" s="35">
        <f t="shared" si="0"/>
        <v>2</v>
      </c>
      <c r="I4" s="35">
        <f t="shared" si="1"/>
        <v>1</v>
      </c>
      <c r="J4" s="35">
        <f t="shared" si="2"/>
        <v>1</v>
      </c>
      <c r="K4" s="35">
        <f>IF($A4="","",IFERROR(VLOOKUP(D4,Lookups!$A$8:$B$13,2,FALSE),1))</f>
        <v>1.3</v>
      </c>
      <c r="L4" s="35">
        <f>IF($A4="","",IF(E4="Y",INDEX(Lookups!$B:$B,MATCH("CriticalSafety_Y",Lookups!$A:$A,0)),INDEX(Lookups!$B:$B,MATCH("CriticalSafety_N",Lookups!$A:$A,0))))</f>
        <v>1.5</v>
      </c>
      <c r="M4" s="35">
        <f t="shared" si="3"/>
        <v>1.9500000000000002</v>
      </c>
      <c r="N4" s="35" t="str">
        <f>IF($A4="","",IF(M4&lt;INDEX(Lookups!$B:$B,MATCH("Green &lt;",Lookups!$A:$A,0)),"Green",IF(M4&lt;INDEX(Lookups!$B:$B,MATCH("Amber &lt;",Lookups!$A:$A,0)),"Amber","Red")))</f>
        <v>Red</v>
      </c>
      <c r="O4" s="35" t="str">
        <f>SkillsData!$G4</f>
        <v>Connector handling, cord safety, basic hazards.</v>
      </c>
    </row>
    <row r="5" spans="1:15" ht="14.25" customHeight="1" x14ac:dyDescent="0.3">
      <c r="A5" s="35" t="str">
        <f>IF(SkillsData!$A5="","",IFERROR(IF(VLOOKUP(SkillsData!$A5,Stakeholders!$A$3:$B$100,2,FALSE)="Y","Y",""),""))</f>
        <v>Y</v>
      </c>
      <c r="B5" s="35" t="str">
        <f>IF($A5="","",SkillsData!$A5)</f>
        <v>Drivers</v>
      </c>
      <c r="C5" s="35" t="str">
        <f>IF($A5="","",SkillsData!$B5)</f>
        <v>EV Dash &amp; Fault Indicators</v>
      </c>
      <c r="D5" s="35" t="str">
        <f>IF($A5="","",SkillsData!$C5)</f>
        <v>Operational</v>
      </c>
      <c r="E5" s="35" t="str">
        <f>IF($A5="","",SkillsData!$D5)</f>
        <v>N</v>
      </c>
      <c r="F5" s="36" t="str">
        <f>IF($A5="","",SkillsData!$F5)</f>
        <v>Basic</v>
      </c>
      <c r="G5" s="36" t="str">
        <f>IF($A5="","",INDEX({"Unknown/None","Basic","Intermediate","Proficient"},SkillsData!$E5+1))</f>
        <v>Basic</v>
      </c>
      <c r="H5" s="35">
        <f t="shared" si="0"/>
        <v>1</v>
      </c>
      <c r="I5" s="35">
        <f t="shared" si="1"/>
        <v>1</v>
      </c>
      <c r="J5" s="35">
        <f t="shared" si="2"/>
        <v>0</v>
      </c>
      <c r="K5" s="35">
        <f>IF($A5="","",IFERROR(VLOOKUP(D5,Lookups!$A$8:$B$13,2,FALSE),1))</f>
        <v>1</v>
      </c>
      <c r="L5" s="35">
        <f>IF($A5="","",IF(E5="Y",INDEX(Lookups!$B:$B,MATCH("CriticalSafety_Y",Lookups!$A:$A,0)),INDEX(Lookups!$B:$B,MATCH("CriticalSafety_N",Lookups!$A:$A,0))))</f>
        <v>1</v>
      </c>
      <c r="M5" s="35">
        <f t="shared" si="3"/>
        <v>0</v>
      </c>
      <c r="N5" s="35" t="str">
        <f>IF($A5="","",IF(M5&lt;INDEX(Lookups!$B:$B,MATCH("Green &lt;",Lookups!$A:$A,0)),"Green",IF(M5&lt;INDEX(Lookups!$B:$B,MATCH("Amber &lt;",Lookups!$A:$A,0)),"Amber","Red")))</f>
        <v>Green</v>
      </c>
      <c r="O5" s="35" t="str">
        <f>SkillsData!$G5</f>
        <v>Interpreting warnings, basic resets, escalation.</v>
      </c>
    </row>
    <row r="6" spans="1:15" ht="14.25" customHeight="1" x14ac:dyDescent="0.3">
      <c r="A6" s="35" t="str">
        <f>IF(SkillsData!$A6="","",IFERROR(IF(VLOOKUP(SkillsData!$A6,Stakeholders!$A$3:$B$100,2,FALSE)="Y","Y",""),""))</f>
        <v>Y</v>
      </c>
      <c r="B6" s="35" t="str">
        <f>IF($A6="","",SkillsData!$A6)</f>
        <v>Drivers</v>
      </c>
      <c r="C6" s="35" t="str">
        <f>IF($A6="","",SkillsData!$B6)</f>
        <v>High-Voltage Safety (L1)</v>
      </c>
      <c r="D6" s="35" t="str">
        <f>IF($A6="","",SkillsData!$C6)</f>
        <v>Safety</v>
      </c>
      <c r="E6" s="35" t="str">
        <f>IF($A6="","",SkillsData!$D6)</f>
        <v>Y</v>
      </c>
      <c r="F6" s="36" t="str">
        <f>IF($A6="","",SkillsData!$F6)</f>
        <v>Proficient</v>
      </c>
      <c r="G6" s="36" t="str">
        <f>IF($A6="","",INDEX({"Unknown/None","Basic","Intermediate","Proficient"},SkillsData!$E6+1))</f>
        <v>Intermediate</v>
      </c>
      <c r="H6" s="35">
        <f t="shared" si="0"/>
        <v>3</v>
      </c>
      <c r="I6" s="35">
        <f t="shared" si="1"/>
        <v>2</v>
      </c>
      <c r="J6" s="35">
        <f t="shared" si="2"/>
        <v>1</v>
      </c>
      <c r="K6" s="35">
        <f>IF($A6="","",IFERROR(VLOOKUP(D6,Lookups!$A$8:$B$13,2,FALSE),1))</f>
        <v>1.3</v>
      </c>
      <c r="L6" s="35">
        <f>IF($A6="","",IF(E6="Y",INDEX(Lookups!$B:$B,MATCH("CriticalSafety_Y",Lookups!$A:$A,0)),INDEX(Lookups!$B:$B,MATCH("CriticalSafety_N",Lookups!$A:$A,0))))</f>
        <v>1.5</v>
      </c>
      <c r="M6" s="35">
        <f t="shared" si="3"/>
        <v>1.9500000000000002</v>
      </c>
      <c r="N6" s="35" t="str">
        <f>IF($A6="","",IF(M6&lt;INDEX(Lookups!$B:$B,MATCH("Green &lt;",Lookups!$A:$A,0)),"Green",IF(M6&lt;INDEX(Lookups!$B:$B,MATCH("Amber &lt;",Lookups!$A:$A,0)),"Amber","Red")))</f>
        <v>Red</v>
      </c>
      <c r="O6" s="35" t="str">
        <f>SkillsData!$G6</f>
        <v>PPE, lock-out/tag-out, shock avoidance.</v>
      </c>
    </row>
    <row r="7" spans="1:15" ht="14.25" customHeight="1" x14ac:dyDescent="0.3">
      <c r="A7" s="35" t="str">
        <f>IF(SkillsData!$A7="","",IFERROR(IF(VLOOKUP(SkillsData!$A7,Stakeholders!$A$3:$B$100,2,FALSE)="Y","Y",""),""))</f>
        <v>Y</v>
      </c>
      <c r="B7" s="35" t="str">
        <f>IF($A7="","",SkillsData!$A7)</f>
        <v>Drivers</v>
      </c>
      <c r="C7" s="35" t="str">
        <f>IF($A7="","",SkillsData!$B7)</f>
        <v>Emergency Response for EVs</v>
      </c>
      <c r="D7" s="35" t="str">
        <f>IF($A7="","",SkillsData!$C7)</f>
        <v>Safety</v>
      </c>
      <c r="E7" s="35" t="str">
        <f>IF($A7="","",SkillsData!$D7)</f>
        <v>Y</v>
      </c>
      <c r="F7" s="36" t="str">
        <f>IF($A7="","",SkillsData!$F7)</f>
        <v>Intermediate</v>
      </c>
      <c r="G7" s="36" t="str">
        <f>IF($A7="","",INDEX({"Unknown/None","Basic","Intermediate","Proficient"},SkillsData!$E7+1))</f>
        <v>Unknown/None</v>
      </c>
      <c r="H7" s="35">
        <f t="shared" si="0"/>
        <v>2</v>
      </c>
      <c r="I7" s="35">
        <f t="shared" si="1"/>
        <v>0</v>
      </c>
      <c r="J7" s="35">
        <f t="shared" si="2"/>
        <v>2</v>
      </c>
      <c r="K7" s="35">
        <f>IF($A7="","",IFERROR(VLOOKUP(D7,Lookups!$A$8:$B$13,2,FALSE),1))</f>
        <v>1.3</v>
      </c>
      <c r="L7" s="35">
        <f>IF($A7="","",IF(E7="Y",INDEX(Lookups!$B:$B,MATCH("CriticalSafety_Y",Lookups!$A:$A,0)),INDEX(Lookups!$B:$B,MATCH("CriticalSafety_N",Lookups!$A:$A,0))))</f>
        <v>1.5</v>
      </c>
      <c r="M7" s="35">
        <f t="shared" si="3"/>
        <v>3.9000000000000004</v>
      </c>
      <c r="N7" s="35" t="str">
        <f>IF($A7="","",IF(M7&lt;INDEX(Lookups!$B:$B,MATCH("Green &lt;",Lookups!$A:$A,0)),"Green",IF(M7&lt;INDEX(Lookups!$B:$B,MATCH("Amber &lt;",Lookups!$A:$A,0)),"Amber","Red")))</f>
        <v>Red</v>
      </c>
      <c r="O7" s="35" t="str">
        <f>SkillsData!$G7</f>
        <v>Fire response, isolation, handover.</v>
      </c>
    </row>
    <row r="8" spans="1:15" ht="14.25" customHeight="1" x14ac:dyDescent="0.3">
      <c r="A8" s="35" t="str">
        <f>IF(SkillsData!$A8="","",IFERROR(IF(VLOOKUP(SkillsData!$A8,Stakeholders!$A$3:$B$100,2,FALSE)="Y","Y",""),""))</f>
        <v>Y</v>
      </c>
      <c r="B8" s="35" t="str">
        <f>IF($A8="","",SkillsData!$A8)</f>
        <v>Drivers</v>
      </c>
      <c r="C8" s="35" t="str">
        <f>IF($A8="","",SkillsData!$B8)</f>
        <v>Pre-trip EV inspection (SOC, warnings, charge-port checks)</v>
      </c>
      <c r="D8" s="35" t="str">
        <f>IF($A8="","",SkillsData!$C8)</f>
        <v>Operational</v>
      </c>
      <c r="E8" s="35" t="str">
        <f>IF($A8="","",SkillsData!$D8)</f>
        <v>Y</v>
      </c>
      <c r="F8" s="36" t="str">
        <f>IF($A8="","",SkillsData!$F8)</f>
        <v>Basic</v>
      </c>
      <c r="G8" s="36" t="str">
        <f>IF($A8="","",INDEX({"Unknown/None","Basic","Intermediate","Proficient"},SkillsData!$E8+1))</f>
        <v>Unknown/None</v>
      </c>
      <c r="H8" s="35">
        <f t="shared" si="0"/>
        <v>1</v>
      </c>
      <c r="I8" s="35">
        <f t="shared" si="1"/>
        <v>0</v>
      </c>
      <c r="J8" s="35">
        <f t="shared" si="2"/>
        <v>1</v>
      </c>
      <c r="K8" s="35">
        <f>IF($A8="","",IFERROR(VLOOKUP(D8,Lookups!$A$8:$B$13,2,FALSE),1))</f>
        <v>1</v>
      </c>
      <c r="L8" s="35">
        <f>IF($A8="","",IF(E8="Y",INDEX(Lookups!$B:$B,MATCH("CriticalSafety_Y",Lookups!$A:$A,0)),INDEX(Lookups!$B:$B,MATCH("CriticalSafety_N",Lookups!$A:$A,0))))</f>
        <v>1.5</v>
      </c>
      <c r="M8" s="35">
        <f t="shared" si="3"/>
        <v>1.5</v>
      </c>
      <c r="N8" s="35" t="str">
        <f>IF($A8="","",IF(M8&lt;INDEX(Lookups!$B:$B,MATCH("Green &lt;",Lookups!$A:$A,0)),"Green",IF(M8&lt;INDEX(Lookups!$B:$B,MATCH("Amber &lt;",Lookups!$A:$A,0)),"Amber","Red")))</f>
        <v>Amber</v>
      </c>
      <c r="O8" s="35" t="str">
        <f>SkillsData!$G8</f>
        <v>Routine checks before leaving depot; identify warnings and charging-port issues.</v>
      </c>
    </row>
    <row r="9" spans="1:15" ht="14.25" customHeight="1" x14ac:dyDescent="0.3">
      <c r="A9" s="35" t="str">
        <f>IF(SkillsData!$A9="","",IFERROR(IF(VLOOKUP(SkillsData!$A9,Stakeholders!$A$3:$B$100,2,FALSE)="Y","Y",""),""))</f>
        <v>Y</v>
      </c>
      <c r="B9" s="35" t="str">
        <f>IF($A9="","",SkillsData!$A9)</f>
        <v>Drivers</v>
      </c>
      <c r="C9" s="35" t="str">
        <f>IF($A9="","",SkillsData!$B9)</f>
        <v>Range management under load/traffic (HVAC, regen, SoC planning)</v>
      </c>
      <c r="D9" s="35" t="str">
        <f>IF($A9="","",SkillsData!$C9)</f>
        <v>Operational</v>
      </c>
      <c r="E9" s="35" t="str">
        <f>IF($A9="","",SkillsData!$D9)</f>
        <v>Y</v>
      </c>
      <c r="F9" s="36" t="str">
        <f>IF($A9="","",SkillsData!$F9)</f>
        <v>Intermediate</v>
      </c>
      <c r="G9" s="36" t="str">
        <f>IF($A9="","",INDEX({"Unknown/None","Basic","Intermediate","Proficient"},SkillsData!$E9+1))</f>
        <v>Unknown/None</v>
      </c>
      <c r="H9" s="35">
        <f t="shared" si="0"/>
        <v>2</v>
      </c>
      <c r="I9" s="35">
        <f t="shared" si="1"/>
        <v>0</v>
      </c>
      <c r="J9" s="35">
        <f t="shared" si="2"/>
        <v>2</v>
      </c>
      <c r="K9" s="35">
        <f>IF($A9="","",IFERROR(VLOOKUP(D9,Lookups!$A$8:$B$13,2,FALSE),1))</f>
        <v>1</v>
      </c>
      <c r="L9" s="35">
        <f>IF($A9="","",IF(E9="Y",INDEX(Lookups!$B:$B,MATCH("CriticalSafety_Y",Lookups!$A:$A,0)),INDEX(Lookups!$B:$B,MATCH("CriticalSafety_N",Lookups!$A:$A,0))))</f>
        <v>1.5</v>
      </c>
      <c r="M9" s="35">
        <f t="shared" si="3"/>
        <v>3</v>
      </c>
      <c r="N9" s="35" t="str">
        <f>IF($A9="","",IF(M9&lt;INDEX(Lookups!$B:$B,MATCH("Green &lt;",Lookups!$A:$A,0)),"Green",IF(M9&lt;INDEX(Lookups!$B:$B,MATCH("Amber &lt;",Lookups!$A:$A,0)),"Amber","Red")))</f>
        <v>Red</v>
      </c>
      <c r="O9" s="35" t="str">
        <f>SkillsData!$G9</f>
        <v>Practical range management in real operations; HVAC/regen impacts; when to escalate.</v>
      </c>
    </row>
    <row r="10" spans="1:15" ht="14.25" hidden="1" customHeight="1" x14ac:dyDescent="0.3">
      <c r="A10" s="35" t="str">
        <f>IF(SkillsData!$A10="","",IFERROR(IF(VLOOKUP(SkillsData!$A10,Stakeholders!$A$3:$B$100,2,FALSE)="Y","Y",""),""))</f>
        <v/>
      </c>
      <c r="B10" s="35" t="str">
        <f>IF($A10="","",SkillsData!$A10)</f>
        <v/>
      </c>
      <c r="C10" s="35" t="str">
        <f>IF($A10="","",SkillsData!$B10)</f>
        <v/>
      </c>
      <c r="D10" s="35" t="str">
        <f>IF($A10="","",SkillsData!$C10)</f>
        <v/>
      </c>
      <c r="E10" s="35" t="str">
        <f>IF($A10="","",SkillsData!$D10)</f>
        <v/>
      </c>
      <c r="F10" s="36" t="str">
        <f>IF($A10="","",SkillsData!$F10)</f>
        <v/>
      </c>
      <c r="G10" s="36" t="str">
        <f>IF($A10="","",INDEX({"Unknown/None","Basic","Intermediate","Proficient"},SkillsData!$E10+1))</f>
        <v/>
      </c>
      <c r="H10" s="35" t="str">
        <f t="shared" si="0"/>
        <v/>
      </c>
      <c r="I10" s="35" t="str">
        <f t="shared" si="1"/>
        <v/>
      </c>
      <c r="J10" s="35" t="str">
        <f t="shared" si="2"/>
        <v/>
      </c>
      <c r="K10" s="35" t="str">
        <f>IF($A10="","",IFERROR(VLOOKUP(D10,Lookups!$A$8:$B$13,2,FALSE),1))</f>
        <v/>
      </c>
      <c r="L10" s="35" t="str">
        <f>IF($A10="","",IF(E10="Y",INDEX(Lookups!$B:$B,MATCH("CriticalSafety_Y",Lookups!$A:$A,0)),INDEX(Lookups!$B:$B,MATCH("CriticalSafety_N",Lookups!$A:$A,0))))</f>
        <v/>
      </c>
      <c r="M10" s="35" t="str">
        <f t="shared" si="3"/>
        <v/>
      </c>
      <c r="N10" s="35" t="str">
        <f>IF($A10="","",IF(M10&lt;INDEX(Lookups!$B:$B,MATCH("Green &lt;",Lookups!$A:$A,0)),"Green",IF(M10&lt;INDEX(Lookups!$B:$B,MATCH("Amber &lt;",Lookups!$A:$A,0)),"Amber","Red")))</f>
        <v/>
      </c>
      <c r="O10" s="35">
        <f>SkillsData!$G10</f>
        <v>0</v>
      </c>
    </row>
    <row r="11" spans="1:15" ht="14.25" hidden="1" customHeight="1" x14ac:dyDescent="0.3">
      <c r="A11" s="35" t="str">
        <f>IF(SkillsData!$A11="","",IFERROR(IF(VLOOKUP(SkillsData!$A11,Stakeholders!$A$3:$B$100,2,FALSE)="Y","Y",""),""))</f>
        <v/>
      </c>
      <c r="B11" s="35" t="str">
        <f>IF($A11="","",SkillsData!$A11)</f>
        <v/>
      </c>
      <c r="C11" s="35" t="str">
        <f>IF($A11="","",SkillsData!$B11)</f>
        <v/>
      </c>
      <c r="D11" s="35" t="str">
        <f>IF($A11="","",SkillsData!$C11)</f>
        <v/>
      </c>
      <c r="E11" s="35" t="str">
        <f>IF($A11="","",SkillsData!$D11)</f>
        <v/>
      </c>
      <c r="F11" s="36" t="str">
        <f>IF($A11="","",SkillsData!$F11)</f>
        <v/>
      </c>
      <c r="G11" s="36" t="str">
        <f>IF($A11="","",INDEX({"Unknown/None","Basic","Intermediate","Proficient"},SkillsData!$E11+1))</f>
        <v/>
      </c>
      <c r="H11" s="35" t="str">
        <f t="shared" si="0"/>
        <v/>
      </c>
      <c r="I11" s="35" t="str">
        <f t="shared" si="1"/>
        <v/>
      </c>
      <c r="J11" s="35" t="str">
        <f t="shared" si="2"/>
        <v/>
      </c>
      <c r="K11" s="35" t="str">
        <f>IF($A11="","",IFERROR(VLOOKUP(D11,Lookups!$A$8:$B$13,2,FALSE),1))</f>
        <v/>
      </c>
      <c r="L11" s="35" t="str">
        <f>IF($A11="","",IF(E11="Y",INDEX(Lookups!$B:$B,MATCH("CriticalSafety_Y",Lookups!$A:$A,0)),INDEX(Lookups!$B:$B,MATCH("CriticalSafety_N",Lookups!$A:$A,0))))</f>
        <v/>
      </c>
      <c r="M11" s="35" t="str">
        <f t="shared" si="3"/>
        <v/>
      </c>
      <c r="N11" s="35" t="str">
        <f>IF($A11="","",IF(M11&lt;INDEX(Lookups!$B:$B,MATCH("Green &lt;",Lookups!$A:$A,0)),"Green",IF(M11&lt;INDEX(Lookups!$B:$B,MATCH("Amber &lt;",Lookups!$A:$A,0)),"Amber","Red")))</f>
        <v/>
      </c>
      <c r="O11" s="35">
        <f>SkillsData!$G11</f>
        <v>0</v>
      </c>
    </row>
    <row r="12" spans="1:15" ht="14.25" hidden="1" customHeight="1" x14ac:dyDescent="0.3">
      <c r="A12" s="35" t="str">
        <f>IF(SkillsData!$A12="","",IFERROR(IF(VLOOKUP(SkillsData!$A12,Stakeholders!$A$3:$B$100,2,FALSE)="Y","Y",""),""))</f>
        <v/>
      </c>
      <c r="B12" s="35" t="str">
        <f>IF($A12="","",SkillsData!$A12)</f>
        <v/>
      </c>
      <c r="C12" s="35" t="str">
        <f>IF($A12="","",SkillsData!$B12)</f>
        <v/>
      </c>
      <c r="D12" s="35" t="str">
        <f>IF($A12="","",SkillsData!$C12)</f>
        <v/>
      </c>
      <c r="E12" s="35" t="str">
        <f>IF($A12="","",SkillsData!$D12)</f>
        <v/>
      </c>
      <c r="F12" s="36" t="str">
        <f>IF($A12="","",SkillsData!$F12)</f>
        <v/>
      </c>
      <c r="G12" s="36" t="str">
        <f>IF($A12="","",INDEX({"Unknown/None","Basic","Intermediate","Proficient"},SkillsData!$E12+1))</f>
        <v/>
      </c>
      <c r="H12" s="35" t="str">
        <f t="shared" si="0"/>
        <v/>
      </c>
      <c r="I12" s="35" t="str">
        <f t="shared" si="1"/>
        <v/>
      </c>
      <c r="J12" s="35" t="str">
        <f t="shared" si="2"/>
        <v/>
      </c>
      <c r="K12" s="35" t="str">
        <f>IF($A12="","",IFERROR(VLOOKUP(D12,Lookups!$A$8:$B$13,2,FALSE),1))</f>
        <v/>
      </c>
      <c r="L12" s="35" t="str">
        <f>IF($A12="","",IF(E12="Y",INDEX(Lookups!$B:$B,MATCH("CriticalSafety_Y",Lookups!$A:$A,0)),INDEX(Lookups!$B:$B,MATCH("CriticalSafety_N",Lookups!$A:$A,0))))</f>
        <v/>
      </c>
      <c r="M12" s="35" t="str">
        <f t="shared" si="3"/>
        <v/>
      </c>
      <c r="N12" s="35" t="str">
        <f>IF($A12="","",IF(M12&lt;INDEX(Lookups!$B:$B,MATCH("Green &lt;",Lookups!$A:$A,0)),"Green",IF(M12&lt;INDEX(Lookups!$B:$B,MATCH("Amber &lt;",Lookups!$A:$A,0)),"Amber","Red")))</f>
        <v/>
      </c>
      <c r="O12" s="35">
        <f>SkillsData!$G12</f>
        <v>0</v>
      </c>
    </row>
    <row r="13" spans="1:15" ht="14.25" hidden="1" customHeight="1" x14ac:dyDescent="0.3">
      <c r="A13" s="35" t="str">
        <f>IF(SkillsData!$A13="","",IFERROR(IF(VLOOKUP(SkillsData!$A13,Stakeholders!$A$3:$B$100,2,FALSE)="Y","Y",""),""))</f>
        <v/>
      </c>
      <c r="B13" s="35" t="str">
        <f>IF($A13="","",SkillsData!$A13)</f>
        <v/>
      </c>
      <c r="C13" s="35" t="str">
        <f>IF($A13="","",SkillsData!$B13)</f>
        <v/>
      </c>
      <c r="D13" s="35" t="str">
        <f>IF($A13="","",SkillsData!$C13)</f>
        <v/>
      </c>
      <c r="E13" s="35" t="str">
        <f>IF($A13="","",SkillsData!$D13)</f>
        <v/>
      </c>
      <c r="F13" s="36" t="str">
        <f>IF($A13="","",SkillsData!$F13)</f>
        <v/>
      </c>
      <c r="G13" s="36" t="str">
        <f>IF($A13="","",INDEX({"Unknown/None","Basic","Intermediate","Proficient"},SkillsData!$E13+1))</f>
        <v/>
      </c>
      <c r="H13" s="35" t="str">
        <f t="shared" si="0"/>
        <v/>
      </c>
      <c r="I13" s="35" t="str">
        <f t="shared" si="1"/>
        <v/>
      </c>
      <c r="J13" s="35" t="str">
        <f t="shared" si="2"/>
        <v/>
      </c>
      <c r="K13" s="35" t="str">
        <f>IF($A13="","",IFERROR(VLOOKUP(D13,Lookups!$A$8:$B$13,2,FALSE),1))</f>
        <v/>
      </c>
      <c r="L13" s="35" t="str">
        <f>IF($A13="","",IF(E13="Y",INDEX(Lookups!$B:$B,MATCH("CriticalSafety_Y",Lookups!$A:$A,0)),INDEX(Lookups!$B:$B,MATCH("CriticalSafety_N",Lookups!$A:$A,0))))</f>
        <v/>
      </c>
      <c r="M13" s="35" t="str">
        <f t="shared" si="3"/>
        <v/>
      </c>
      <c r="N13" s="35" t="str">
        <f>IF($A13="","",IF(M13&lt;INDEX(Lookups!$B:$B,MATCH("Green &lt;",Lookups!$A:$A,0)),"Green",IF(M13&lt;INDEX(Lookups!$B:$B,MATCH("Amber &lt;",Lookups!$A:$A,0)),"Amber","Red")))</f>
        <v/>
      </c>
      <c r="O13" s="35">
        <f>SkillsData!$G13</f>
        <v>0</v>
      </c>
    </row>
    <row r="14" spans="1:15" ht="14.25" hidden="1" customHeight="1" x14ac:dyDescent="0.3">
      <c r="A14" s="35" t="str">
        <f>IF(SkillsData!$A14="","",IFERROR(IF(VLOOKUP(SkillsData!$A14,Stakeholders!$A$3:$B$100,2,FALSE)="Y","Y",""),""))</f>
        <v/>
      </c>
      <c r="B14" s="35" t="str">
        <f>IF($A14="","",SkillsData!$A14)</f>
        <v/>
      </c>
      <c r="C14" s="35" t="str">
        <f>IF($A14="","",SkillsData!$B14)</f>
        <v/>
      </c>
      <c r="D14" s="35" t="str">
        <f>IF($A14="","",SkillsData!$C14)</f>
        <v/>
      </c>
      <c r="E14" s="35" t="str">
        <f>IF($A14="","",SkillsData!$D14)</f>
        <v/>
      </c>
      <c r="F14" s="36" t="str">
        <f>IF($A14="","",SkillsData!$F14)</f>
        <v/>
      </c>
      <c r="G14" s="36" t="str">
        <f>IF($A14="","",INDEX({"Unknown/None","Basic","Intermediate","Proficient"},SkillsData!$E14+1))</f>
        <v/>
      </c>
      <c r="H14" s="35" t="str">
        <f t="shared" si="0"/>
        <v/>
      </c>
      <c r="I14" s="35" t="str">
        <f t="shared" si="1"/>
        <v/>
      </c>
      <c r="J14" s="35" t="str">
        <f t="shared" si="2"/>
        <v/>
      </c>
      <c r="K14" s="35" t="str">
        <f>IF($A14="","",IFERROR(VLOOKUP(D14,Lookups!$A$8:$B$13,2,FALSE),1))</f>
        <v/>
      </c>
      <c r="L14" s="35" t="str">
        <f>IF($A14="","",IF(E14="Y",INDEX(Lookups!$B:$B,MATCH("CriticalSafety_Y",Lookups!$A:$A,0)),INDEX(Lookups!$B:$B,MATCH("CriticalSafety_N",Lookups!$A:$A,0))))</f>
        <v/>
      </c>
      <c r="M14" s="35" t="str">
        <f t="shared" si="3"/>
        <v/>
      </c>
      <c r="N14" s="35" t="str">
        <f>IF($A14="","",IF(M14&lt;INDEX(Lookups!$B:$B,MATCH("Green &lt;",Lookups!$A:$A,0)),"Green",IF(M14&lt;INDEX(Lookups!$B:$B,MATCH("Amber &lt;",Lookups!$A:$A,0)),"Amber","Red")))</f>
        <v/>
      </c>
      <c r="O14" s="35">
        <f>SkillsData!$G14</f>
        <v>0</v>
      </c>
    </row>
    <row r="15" spans="1:15" ht="14.25" hidden="1" customHeight="1" x14ac:dyDescent="0.3">
      <c r="A15" s="35" t="str">
        <f>IF(SkillsData!$A15="","",IFERROR(IF(VLOOKUP(SkillsData!$A15,Stakeholders!$A$3:$B$100,2,FALSE)="Y","Y",""),""))</f>
        <v/>
      </c>
      <c r="B15" s="35" t="str">
        <f>IF($A15="","",SkillsData!$A15)</f>
        <v/>
      </c>
      <c r="C15" s="35" t="str">
        <f>IF($A15="","",SkillsData!$B15)</f>
        <v/>
      </c>
      <c r="D15" s="35" t="str">
        <f>IF($A15="","",SkillsData!$C15)</f>
        <v/>
      </c>
      <c r="E15" s="35" t="str">
        <f>IF($A15="","",SkillsData!$D15)</f>
        <v/>
      </c>
      <c r="F15" s="36" t="str">
        <f>IF($A15="","",SkillsData!$F15)</f>
        <v/>
      </c>
      <c r="G15" s="36" t="str">
        <f>IF($A15="","",INDEX({"Unknown/None","Basic","Intermediate","Proficient"},SkillsData!$E15+1))</f>
        <v/>
      </c>
      <c r="H15" s="35" t="str">
        <f t="shared" si="0"/>
        <v/>
      </c>
      <c r="I15" s="35" t="str">
        <f t="shared" si="1"/>
        <v/>
      </c>
      <c r="J15" s="35" t="str">
        <f t="shared" si="2"/>
        <v/>
      </c>
      <c r="K15" s="35" t="str">
        <f>IF($A15="","",IFERROR(VLOOKUP(D15,Lookups!$A$8:$B$13,2,FALSE),1))</f>
        <v/>
      </c>
      <c r="L15" s="35" t="str">
        <f>IF($A15="","",IF(E15="Y",INDEX(Lookups!$B:$B,MATCH("CriticalSafety_Y",Lookups!$A:$A,0)),INDEX(Lookups!$B:$B,MATCH("CriticalSafety_N",Lookups!$A:$A,0))))</f>
        <v/>
      </c>
      <c r="M15" s="35" t="str">
        <f t="shared" si="3"/>
        <v/>
      </c>
      <c r="N15" s="35" t="str">
        <f>IF($A15="","",IF(M15&lt;INDEX(Lookups!$B:$B,MATCH("Green &lt;",Lookups!$A:$A,0)),"Green",IF(M15&lt;INDEX(Lookups!$B:$B,MATCH("Amber &lt;",Lookups!$A:$A,0)),"Amber","Red")))</f>
        <v/>
      </c>
      <c r="O15" s="35">
        <f>SkillsData!$G15</f>
        <v>0</v>
      </c>
    </row>
    <row r="16" spans="1:15" ht="14.25" hidden="1" customHeight="1" x14ac:dyDescent="0.3">
      <c r="A16" s="35" t="str">
        <f>IF(SkillsData!$A16="","",IFERROR(IF(VLOOKUP(SkillsData!$A16,Stakeholders!$A$3:$B$100,2,FALSE)="Y","Y",""),""))</f>
        <v/>
      </c>
      <c r="B16" s="35" t="str">
        <f>IF($A16="","",SkillsData!$A16)</f>
        <v/>
      </c>
      <c r="C16" s="35" t="str">
        <f>IF($A16="","",SkillsData!$B16)</f>
        <v/>
      </c>
      <c r="D16" s="35" t="str">
        <f>IF($A16="","",SkillsData!$C16)</f>
        <v/>
      </c>
      <c r="E16" s="35" t="str">
        <f>IF($A16="","",SkillsData!$D16)</f>
        <v/>
      </c>
      <c r="F16" s="36" t="str">
        <f>IF($A16="","",SkillsData!$F16)</f>
        <v/>
      </c>
      <c r="G16" s="36" t="str">
        <f>IF($A16="","",INDEX({"Unknown/None","Basic","Intermediate","Proficient"},SkillsData!$E16+1))</f>
        <v/>
      </c>
      <c r="H16" s="35" t="str">
        <f t="shared" si="0"/>
        <v/>
      </c>
      <c r="I16" s="35" t="str">
        <f t="shared" si="1"/>
        <v/>
      </c>
      <c r="J16" s="35" t="str">
        <f t="shared" si="2"/>
        <v/>
      </c>
      <c r="K16" s="35" t="str">
        <f>IF($A16="","",IFERROR(VLOOKUP(D16,Lookups!$A$8:$B$13,2,FALSE),1))</f>
        <v/>
      </c>
      <c r="L16" s="35" t="str">
        <f>IF($A16="","",IF(E16="Y",INDEX(Lookups!$B:$B,MATCH("CriticalSafety_Y",Lookups!$A:$A,0)),INDEX(Lookups!$B:$B,MATCH("CriticalSafety_N",Lookups!$A:$A,0))))</f>
        <v/>
      </c>
      <c r="M16" s="35" t="str">
        <f t="shared" si="3"/>
        <v/>
      </c>
      <c r="N16" s="35" t="str">
        <f>IF($A16="","",IF(M16&lt;INDEX(Lookups!$B:$B,MATCH("Green &lt;",Lookups!$A:$A,0)),"Green",IF(M16&lt;INDEX(Lookups!$B:$B,MATCH("Amber &lt;",Lookups!$A:$A,0)),"Amber","Red")))</f>
        <v/>
      </c>
      <c r="O16" s="35">
        <f>SkillsData!$G16</f>
        <v>0</v>
      </c>
    </row>
    <row r="17" spans="1:15" ht="14.25" hidden="1" customHeight="1" x14ac:dyDescent="0.3">
      <c r="A17" s="35" t="str">
        <f>IF(SkillsData!$A17="","",IFERROR(IF(VLOOKUP(SkillsData!$A17,Stakeholders!$A$3:$B$100,2,FALSE)="Y","Y",""),""))</f>
        <v/>
      </c>
      <c r="B17" s="35" t="str">
        <f>IF($A17="","",SkillsData!$A17)</f>
        <v/>
      </c>
      <c r="C17" s="35" t="str">
        <f>IF($A17="","",SkillsData!$B17)</f>
        <v/>
      </c>
      <c r="D17" s="35" t="str">
        <f>IF($A17="","",SkillsData!$C17)</f>
        <v/>
      </c>
      <c r="E17" s="35" t="str">
        <f>IF($A17="","",SkillsData!$D17)</f>
        <v/>
      </c>
      <c r="F17" s="36" t="str">
        <f>IF($A17="","",SkillsData!$F17)</f>
        <v/>
      </c>
      <c r="G17" s="36" t="str">
        <f>IF($A17="","",INDEX({"Unknown/None","Basic","Intermediate","Proficient"},SkillsData!$E17+1))</f>
        <v/>
      </c>
      <c r="H17" s="35" t="str">
        <f t="shared" si="0"/>
        <v/>
      </c>
      <c r="I17" s="35" t="str">
        <f t="shared" si="1"/>
        <v/>
      </c>
      <c r="J17" s="35" t="str">
        <f t="shared" si="2"/>
        <v/>
      </c>
      <c r="K17" s="35" t="str">
        <f>IF($A17="","",IFERROR(VLOOKUP(D17,Lookups!$A$8:$B$13,2,FALSE),1))</f>
        <v/>
      </c>
      <c r="L17" s="35" t="str">
        <f>IF($A17="","",IF(E17="Y",INDEX(Lookups!$B:$B,MATCH("CriticalSafety_Y",Lookups!$A:$A,0)),INDEX(Lookups!$B:$B,MATCH("CriticalSafety_N",Lookups!$A:$A,0))))</f>
        <v/>
      </c>
      <c r="M17" s="35" t="str">
        <f t="shared" si="3"/>
        <v/>
      </c>
      <c r="N17" s="35" t="str">
        <f>IF($A17="","",IF(M17&lt;INDEX(Lookups!$B:$B,MATCH("Green &lt;",Lookups!$A:$A,0)),"Green",IF(M17&lt;INDEX(Lookups!$B:$B,MATCH("Amber &lt;",Lookups!$A:$A,0)),"Amber","Red")))</f>
        <v/>
      </c>
      <c r="O17" s="35">
        <f>SkillsData!$G17</f>
        <v>0</v>
      </c>
    </row>
    <row r="18" spans="1:15" ht="14.25" customHeight="1" x14ac:dyDescent="0.3">
      <c r="A18" s="35" t="str">
        <f>IF(SkillsData!$A18="","",IFERROR(IF(VLOOKUP(SkillsData!$A18,Stakeholders!$A$3:$B$100,2,FALSE)="Y","Y",""),""))</f>
        <v>Y</v>
      </c>
      <c r="B18" s="35" t="str">
        <f>IF($A18="","",SkillsData!$A18)</f>
        <v>Mechanics/Technicians</v>
      </c>
      <c r="C18" s="35" t="str">
        <f>IF($A18="","",SkillsData!$B18)</f>
        <v>Safe Charging Procedures</v>
      </c>
      <c r="D18" s="35" t="str">
        <f>IF($A18="","",SkillsData!$C18)</f>
        <v>Safety</v>
      </c>
      <c r="E18" s="35" t="str">
        <f>IF($A18="","",SkillsData!$D18)</f>
        <v>Y</v>
      </c>
      <c r="F18" s="36" t="str">
        <f>IF($A18="","",SkillsData!$F18)</f>
        <v>Intermediate</v>
      </c>
      <c r="G18" s="36" t="str">
        <f>IF($A18="","",INDEX({"Unknown/None","Basic","Intermediate","Proficient"},SkillsData!$E18+1))</f>
        <v>Basic</v>
      </c>
      <c r="H18" s="35">
        <f t="shared" si="0"/>
        <v>2</v>
      </c>
      <c r="I18" s="35">
        <f t="shared" si="1"/>
        <v>1</v>
      </c>
      <c r="J18" s="35">
        <f t="shared" si="2"/>
        <v>1</v>
      </c>
      <c r="K18" s="35">
        <f>IF($A18="","",IFERROR(VLOOKUP(D18,Lookups!$A$8:$B$13,2,FALSE),1))</f>
        <v>1.3</v>
      </c>
      <c r="L18" s="35">
        <f>IF($A18="","",IF(E18="Y",INDEX(Lookups!$B:$B,MATCH("CriticalSafety_Y",Lookups!$A:$A,0)),INDEX(Lookups!$B:$B,MATCH("CriticalSafety_N",Lookups!$A:$A,0))))</f>
        <v>1.5</v>
      </c>
      <c r="M18" s="35">
        <f t="shared" si="3"/>
        <v>1.9500000000000002</v>
      </c>
      <c r="N18" s="35" t="str">
        <f>IF($A18="","",IF(M18&lt;INDEX(Lookups!$B:$B,MATCH("Green &lt;",Lookups!$A:$A,0)),"Green",IF(M18&lt;INDEX(Lookups!$B:$B,MATCH("Amber &lt;",Lookups!$A:$A,0)),"Amber","Red")))</f>
        <v>Red</v>
      </c>
      <c r="O18" s="35" t="str">
        <f>SkillsData!$G18</f>
        <v>Connector handling, cord safety, basic hazards.</v>
      </c>
    </row>
    <row r="19" spans="1:15" ht="14.25" customHeight="1" x14ac:dyDescent="0.3">
      <c r="A19" s="35" t="str">
        <f>IF(SkillsData!$A19="","",IFERROR(IF(VLOOKUP(SkillsData!$A19,Stakeholders!$A$3:$B$100,2,FALSE)="Y","Y",""),""))</f>
        <v>Y</v>
      </c>
      <c r="B19" s="35" t="str">
        <f>IF($A19="","",SkillsData!$A19)</f>
        <v>Mechanics/Technicians</v>
      </c>
      <c r="C19" s="35" t="str">
        <f>IF($A19="","",SkillsData!$B19)</f>
        <v>High-Voltage Safety (L1)</v>
      </c>
      <c r="D19" s="35" t="str">
        <f>IF($A19="","",SkillsData!$C19)</f>
        <v>Safety</v>
      </c>
      <c r="E19" s="35" t="str">
        <f>IF($A19="","",SkillsData!$D19)</f>
        <v>Y</v>
      </c>
      <c r="F19" s="36" t="str">
        <f>IF($A19="","",SkillsData!$F19)</f>
        <v>Proficient</v>
      </c>
      <c r="G19" s="36" t="str">
        <f>IF($A19="","",INDEX({"Unknown/None","Basic","Intermediate","Proficient"},SkillsData!$E19+1))</f>
        <v>Basic</v>
      </c>
      <c r="H19" s="35">
        <f t="shared" si="0"/>
        <v>3</v>
      </c>
      <c r="I19" s="35">
        <f t="shared" si="1"/>
        <v>1</v>
      </c>
      <c r="J19" s="35">
        <f t="shared" si="2"/>
        <v>2</v>
      </c>
      <c r="K19" s="35">
        <f>IF($A19="","",IFERROR(VLOOKUP(D19,Lookups!$A$8:$B$13,2,FALSE),1))</f>
        <v>1.3</v>
      </c>
      <c r="L19" s="35">
        <f>IF($A19="","",IF(E19="Y",INDEX(Lookups!$B:$B,MATCH("CriticalSafety_Y",Lookups!$A:$A,0)),INDEX(Lookups!$B:$B,MATCH("CriticalSafety_N",Lookups!$A:$A,0))))</f>
        <v>1.5</v>
      </c>
      <c r="M19" s="35">
        <f t="shared" si="3"/>
        <v>3.9000000000000004</v>
      </c>
      <c r="N19" s="35" t="str">
        <f>IF($A19="","",IF(M19&lt;INDEX(Lookups!$B:$B,MATCH("Green &lt;",Lookups!$A:$A,0)),"Green",IF(M19&lt;INDEX(Lookups!$B:$B,MATCH("Amber &lt;",Lookups!$A:$A,0)),"Amber","Red")))</f>
        <v>Red</v>
      </c>
      <c r="O19" s="35" t="str">
        <f>SkillsData!$G19</f>
        <v>PPE, lock-out/tag-out, shock avoidance.</v>
      </c>
    </row>
    <row r="20" spans="1:15" ht="14.25" customHeight="1" x14ac:dyDescent="0.3">
      <c r="A20" s="35" t="str">
        <f>IF(SkillsData!$A20="","",IFERROR(IF(VLOOKUP(SkillsData!$A20,Stakeholders!$A$3:$B$100,2,FALSE)="Y","Y",""),""))</f>
        <v>Y</v>
      </c>
      <c r="B20" s="35" t="str">
        <f>IF($A20="","",SkillsData!$A20)</f>
        <v>Mechanics/Technicians</v>
      </c>
      <c r="C20" s="35" t="str">
        <f>IF($A20="","",SkillsData!$B20)</f>
        <v>Battery Fundamentals &amp; BMS</v>
      </c>
      <c r="D20" s="35" t="str">
        <f>IF($A20="","",SkillsData!$C20)</f>
        <v>Technical</v>
      </c>
      <c r="E20" s="35" t="str">
        <f>IF($A20="","",SkillsData!$D20)</f>
        <v>N</v>
      </c>
      <c r="F20" s="36" t="str">
        <f>IF($A20="","",SkillsData!$F20)</f>
        <v>Intermediate</v>
      </c>
      <c r="G20" s="36" t="str">
        <f>IF($A20="","",INDEX({"Unknown/None","Basic","Intermediate","Proficient"},SkillsData!$E20+1))</f>
        <v>Basic</v>
      </c>
      <c r="H20" s="35">
        <f t="shared" si="0"/>
        <v>2</v>
      </c>
      <c r="I20" s="35">
        <f t="shared" si="1"/>
        <v>1</v>
      </c>
      <c r="J20" s="35">
        <f t="shared" si="2"/>
        <v>1</v>
      </c>
      <c r="K20" s="35">
        <f>IF($A20="","",IFERROR(VLOOKUP(D20,Lookups!$A$8:$B$13,2,FALSE),1))</f>
        <v>1.2</v>
      </c>
      <c r="L20" s="35">
        <f>IF($A20="","",IF(E20="Y",INDEX(Lookups!$B:$B,MATCH("CriticalSafety_Y",Lookups!$A:$A,0)),INDEX(Lookups!$B:$B,MATCH("CriticalSafety_N",Lookups!$A:$A,0))))</f>
        <v>1</v>
      </c>
      <c r="M20" s="35">
        <f t="shared" si="3"/>
        <v>1.2</v>
      </c>
      <c r="N20" s="35" t="str">
        <f>IF($A20="","",IF(M20&lt;INDEX(Lookups!$B:$B,MATCH("Green &lt;",Lookups!$A:$A,0)),"Green",IF(M20&lt;INDEX(Lookups!$B:$B,MATCH("Amber &lt;",Lookups!$A:$A,0)),"Amber","Red")))</f>
        <v>Amber</v>
      </c>
      <c r="O20" s="35" t="str">
        <f>SkillsData!$G20</f>
        <v>Battery types, SoH/SoC, thermal mgmt.</v>
      </c>
    </row>
    <row r="21" spans="1:15" ht="14.25" customHeight="1" x14ac:dyDescent="0.3">
      <c r="A21" s="35" t="str">
        <f>IF(SkillsData!$A21="","",IFERROR(IF(VLOOKUP(SkillsData!$A21,Stakeholders!$A$3:$B$100,2,FALSE)="Y","Y",""),""))</f>
        <v>Y</v>
      </c>
      <c r="B21" s="35" t="str">
        <f>IF($A21="","",SkillsData!$A21)</f>
        <v>Mechanics/Technicians</v>
      </c>
      <c r="C21" s="35" t="str">
        <f>IF($A21="","",SkillsData!$B21)</f>
        <v>Power Electronics &amp; Motor</v>
      </c>
      <c r="D21" s="35" t="str">
        <f>IF($A21="","",SkillsData!$C21)</f>
        <v>Technical</v>
      </c>
      <c r="E21" s="35" t="str">
        <f>IF($A21="","",SkillsData!$D21)</f>
        <v>N</v>
      </c>
      <c r="F21" s="36" t="str">
        <f>IF($A21="","",SkillsData!$F21)</f>
        <v>Intermediate</v>
      </c>
      <c r="G21" s="36" t="str">
        <f>IF($A21="","",INDEX({"Unknown/None","Basic","Intermediate","Proficient"},SkillsData!$E21+1))</f>
        <v>Basic</v>
      </c>
      <c r="H21" s="35">
        <f t="shared" si="0"/>
        <v>2</v>
      </c>
      <c r="I21" s="35">
        <f t="shared" si="1"/>
        <v>1</v>
      </c>
      <c r="J21" s="35">
        <f t="shared" si="2"/>
        <v>1</v>
      </c>
      <c r="K21" s="35">
        <f>IF($A21="","",IFERROR(VLOOKUP(D21,Lookups!$A$8:$B$13,2,FALSE),1))</f>
        <v>1.2</v>
      </c>
      <c r="L21" s="35">
        <f>IF($A21="","",IF(E21="Y",INDEX(Lookups!$B:$B,MATCH("CriticalSafety_Y",Lookups!$A:$A,0)),INDEX(Lookups!$B:$B,MATCH("CriticalSafety_N",Lookups!$A:$A,0))))</f>
        <v>1</v>
      </c>
      <c r="M21" s="35">
        <f t="shared" si="3"/>
        <v>1.2</v>
      </c>
      <c r="N21" s="35" t="str">
        <f>IF($A21="","",IF(M21&lt;INDEX(Lookups!$B:$B,MATCH("Green &lt;",Lookups!$A:$A,0)),"Green",IF(M21&lt;INDEX(Lookups!$B:$B,MATCH("Amber &lt;",Lookups!$A:$A,0)),"Amber","Red")))</f>
        <v>Amber</v>
      </c>
      <c r="O21" s="35" t="str">
        <f>SkillsData!$G21</f>
        <v>Inverter, DC-DC, motor basics, diagnostics.</v>
      </c>
    </row>
    <row r="22" spans="1:15" ht="14.25" customHeight="1" x14ac:dyDescent="0.3">
      <c r="A22" s="35" t="str">
        <f>IF(SkillsData!$A22="","",IFERROR(IF(VLOOKUP(SkillsData!$A22,Stakeholders!$A$3:$B$100,2,FALSE)="Y","Y",""),""))</f>
        <v>Y</v>
      </c>
      <c r="B22" s="35" t="str">
        <f>IF($A22="","",SkillsData!$A22)</f>
        <v>Mechanics/Technicians</v>
      </c>
      <c r="C22" s="35" t="str">
        <f>IF($A22="","",SkillsData!$B22)</f>
        <v>EV Diagnostics &amp; Telematics</v>
      </c>
      <c r="D22" s="35" t="str">
        <f>IF($A22="","",SkillsData!$C22)</f>
        <v>Operational</v>
      </c>
      <c r="E22" s="35" t="str">
        <f>IF($A22="","",SkillsData!$D22)</f>
        <v>N</v>
      </c>
      <c r="F22" s="36" t="str">
        <f>IF($A22="","",SkillsData!$F22)</f>
        <v>Basic</v>
      </c>
      <c r="G22" s="36" t="str">
        <f>IF($A22="","",INDEX({"Unknown/None","Basic","Intermediate","Proficient"},SkillsData!$E22+1))</f>
        <v>Unknown/None</v>
      </c>
      <c r="H22" s="35">
        <f t="shared" si="0"/>
        <v>1</v>
      </c>
      <c r="I22" s="35">
        <f t="shared" si="1"/>
        <v>0</v>
      </c>
      <c r="J22" s="35">
        <f t="shared" si="2"/>
        <v>1</v>
      </c>
      <c r="K22" s="35">
        <f>IF($A22="","",IFERROR(VLOOKUP(D22,Lookups!$A$8:$B$13,2,FALSE),1))</f>
        <v>1</v>
      </c>
      <c r="L22" s="35">
        <f>IF($A22="","",IF(E22="Y",INDEX(Lookups!$B:$B,MATCH("CriticalSafety_Y",Lookups!$A:$A,0)),INDEX(Lookups!$B:$B,MATCH("CriticalSafety_N",Lookups!$A:$A,0))))</f>
        <v>1</v>
      </c>
      <c r="M22" s="35">
        <f t="shared" si="3"/>
        <v>1</v>
      </c>
      <c r="N22" s="35" t="str">
        <f>IF($A22="","",IF(M22&lt;INDEX(Lookups!$B:$B,MATCH("Green &lt;",Lookups!$A:$A,0)),"Green",IF(M22&lt;INDEX(Lookups!$B:$B,MATCH("Amber &lt;",Lookups!$A:$A,0)),"Amber","Red")))</f>
        <v>Amber</v>
      </c>
      <c r="O22" s="35" t="str">
        <f>SkillsData!$G22</f>
        <v>Use of OBD/telematics, data checks.</v>
      </c>
    </row>
    <row r="23" spans="1:15" ht="14.25" customHeight="1" x14ac:dyDescent="0.3">
      <c r="A23" s="35" t="str">
        <f>IF(SkillsData!$A23="","",IFERROR(IF(VLOOKUP(SkillsData!$A23,Stakeholders!$A$3:$B$100,2,FALSE)="Y","Y",""),""))</f>
        <v>Y</v>
      </c>
      <c r="B23" s="35" t="str">
        <f>IF($A23="","",SkillsData!$A23)</f>
        <v>Mechanics/Technicians</v>
      </c>
      <c r="C23" s="35" t="str">
        <f>IF($A23="","",SkillsData!$B23)</f>
        <v>Workshop EV Tooling &amp; PPE</v>
      </c>
      <c r="D23" s="35" t="str">
        <f>IF($A23="","",SkillsData!$C23)</f>
        <v>Safety</v>
      </c>
      <c r="E23" s="35" t="str">
        <f>IF($A23="","",SkillsData!$D23)</f>
        <v>Y</v>
      </c>
      <c r="F23" s="36" t="str">
        <f>IF($A23="","",SkillsData!$F23)</f>
        <v>Intermediate</v>
      </c>
      <c r="G23" s="36" t="str">
        <f>IF($A23="","",INDEX({"Unknown/None","Basic","Intermediate","Proficient"},SkillsData!$E23+1))</f>
        <v>Basic</v>
      </c>
      <c r="H23" s="35">
        <f t="shared" si="0"/>
        <v>2</v>
      </c>
      <c r="I23" s="35">
        <f t="shared" si="1"/>
        <v>1</v>
      </c>
      <c r="J23" s="35">
        <f t="shared" si="2"/>
        <v>1</v>
      </c>
      <c r="K23" s="35">
        <f>IF($A23="","",IFERROR(VLOOKUP(D23,Lookups!$A$8:$B$13,2,FALSE),1))</f>
        <v>1.3</v>
      </c>
      <c r="L23" s="35">
        <f>IF($A23="","",IF(E23="Y",INDEX(Lookups!$B:$B,MATCH("CriticalSafety_Y",Lookups!$A:$A,0)),INDEX(Lookups!$B:$B,MATCH("CriticalSafety_N",Lookups!$A:$A,0))))</f>
        <v>1.5</v>
      </c>
      <c r="M23" s="35">
        <f t="shared" si="3"/>
        <v>1.9500000000000002</v>
      </c>
      <c r="N23" s="35" t="str">
        <f>IF($A23="","",IF(M23&lt;INDEX(Lookups!$B:$B,MATCH("Green &lt;",Lookups!$A:$A,0)),"Green",IF(M23&lt;INDEX(Lookups!$B:$B,MATCH("Amber &lt;",Lookups!$A:$A,0)),"Amber","Red")))</f>
        <v>Red</v>
      </c>
      <c r="O23" s="35" t="str">
        <f>SkillsData!$G23</f>
        <v>Insulated tools, PPE selection &amp; care.</v>
      </c>
    </row>
    <row r="24" spans="1:15" ht="14.25" customHeight="1" x14ac:dyDescent="0.3">
      <c r="A24" s="35" t="str">
        <f>IF(SkillsData!$A24="","",IFERROR(IF(VLOOKUP(SkillsData!$A24,Stakeholders!$A$3:$B$100,2,FALSE)="Y","Y",""),""))</f>
        <v>Y</v>
      </c>
      <c r="B24" s="35" t="str">
        <f>IF($A24="","",SkillsData!$A24)</f>
        <v>Mechanics/Technicians</v>
      </c>
      <c r="C24" s="35" t="str">
        <f>IF($A24="","",SkillsData!$B24)</f>
        <v>Charger Install &amp; O&amp;M Basics</v>
      </c>
      <c r="D24" s="35" t="str">
        <f>IF($A24="","",SkillsData!$C24)</f>
        <v>Technical</v>
      </c>
      <c r="E24" s="35" t="str">
        <f>IF($A24="","",SkillsData!$D24)</f>
        <v>Y</v>
      </c>
      <c r="F24" s="36" t="str">
        <f>IF($A24="","",SkillsData!$F24)</f>
        <v>Proficient</v>
      </c>
      <c r="G24" s="36" t="str">
        <f>IF($A24="","",INDEX({"Unknown/None","Basic","Intermediate","Proficient"},SkillsData!$E24+1))</f>
        <v>Basic</v>
      </c>
      <c r="H24" s="35">
        <f t="shared" si="0"/>
        <v>3</v>
      </c>
      <c r="I24" s="35">
        <f t="shared" si="1"/>
        <v>1</v>
      </c>
      <c r="J24" s="35">
        <f t="shared" si="2"/>
        <v>2</v>
      </c>
      <c r="K24" s="35">
        <f>IF($A24="","",IFERROR(VLOOKUP(D24,Lookups!$A$8:$B$13,2,FALSE),1))</f>
        <v>1.2</v>
      </c>
      <c r="L24" s="35">
        <f>IF($A24="","",IF(E24="Y",INDEX(Lookups!$B:$B,MATCH("CriticalSafety_Y",Lookups!$A:$A,0)),INDEX(Lookups!$B:$B,MATCH("CriticalSafety_N",Lookups!$A:$A,0))))</f>
        <v>1.5</v>
      </c>
      <c r="M24" s="35">
        <f t="shared" si="3"/>
        <v>3.5999999999999996</v>
      </c>
      <c r="N24" s="35" t="str">
        <f>IF($A24="","",IF(M24&lt;INDEX(Lookups!$B:$B,MATCH("Green &lt;",Lookups!$A:$A,0)),"Green",IF(M24&lt;INDEX(Lookups!$B:$B,MATCH("Amber &lt;",Lookups!$A:$A,0)),"Amber","Red")))</f>
        <v>Red</v>
      </c>
      <c r="O24" s="35" t="str">
        <f>SkillsData!$G24</f>
        <v>Site safety, commissioning, maintenance.</v>
      </c>
    </row>
    <row r="25" spans="1:15" ht="14.25" customHeight="1" x14ac:dyDescent="0.3">
      <c r="A25" s="35" t="str">
        <f>IF(SkillsData!$A25="","",IFERROR(IF(VLOOKUP(SkillsData!$A25,Stakeholders!$A$3:$B$100,2,FALSE)="Y","Y",""),""))</f>
        <v>Y</v>
      </c>
      <c r="B25" s="35" t="str">
        <f>IF($A25="","",SkillsData!$A25)</f>
        <v>Mechanics/Technicians</v>
      </c>
      <c r="C25" s="35" t="str">
        <f>IF($A25="","",SkillsData!$B25)</f>
        <v>Emergency Response for EVs</v>
      </c>
      <c r="D25" s="35" t="str">
        <f>IF($A25="","",SkillsData!$C25)</f>
        <v>Safety</v>
      </c>
      <c r="E25" s="35" t="str">
        <f>IF($A25="","",SkillsData!$D25)</f>
        <v>Y</v>
      </c>
      <c r="F25" s="36" t="str">
        <f>IF($A25="","",SkillsData!$F25)</f>
        <v>Intermediate</v>
      </c>
      <c r="G25" s="36" t="str">
        <f>IF($A25="","",INDEX({"Unknown/None","Basic","Intermediate","Proficient"},SkillsData!$E25+1))</f>
        <v>Basic</v>
      </c>
      <c r="H25" s="35">
        <f t="shared" si="0"/>
        <v>2</v>
      </c>
      <c r="I25" s="35">
        <f t="shared" si="1"/>
        <v>1</v>
      </c>
      <c r="J25" s="35">
        <f t="shared" si="2"/>
        <v>1</v>
      </c>
      <c r="K25" s="35">
        <f>IF($A25="","",IFERROR(VLOOKUP(D25,Lookups!$A$8:$B$13,2,FALSE),1))</f>
        <v>1.3</v>
      </c>
      <c r="L25" s="35">
        <f>IF($A25="","",IF(E25="Y",INDEX(Lookups!$B:$B,MATCH("CriticalSafety_Y",Lookups!$A:$A,0)),INDEX(Lookups!$B:$B,MATCH("CriticalSafety_N",Lookups!$A:$A,0))))</f>
        <v>1.5</v>
      </c>
      <c r="M25" s="35">
        <f t="shared" si="3"/>
        <v>1.9500000000000002</v>
      </c>
      <c r="N25" s="35" t="str">
        <f>IF($A25="","",IF(M25&lt;INDEX(Lookups!$B:$B,MATCH("Green &lt;",Lookups!$A:$A,0)),"Green",IF(M25&lt;INDEX(Lookups!$B:$B,MATCH("Amber &lt;",Lookups!$A:$A,0)),"Amber","Red")))</f>
        <v>Red</v>
      </c>
      <c r="O25" s="35" t="str">
        <f>SkillsData!$G25</f>
        <v>Fire response, isolation, handover.</v>
      </c>
    </row>
    <row r="26" spans="1:15" ht="14.25" customHeight="1" x14ac:dyDescent="0.3">
      <c r="A26" s="35" t="str">
        <f>IF(SkillsData!$A26="","",IFERROR(IF(VLOOKUP(SkillsData!$A26,Stakeholders!$A$3:$B$100,2,FALSE)="Y","Y",""),""))</f>
        <v>Y</v>
      </c>
      <c r="B26" s="35" t="str">
        <f>IF($A26="","",SkillsData!$A26)</f>
        <v>Mechanics/Technicians</v>
      </c>
      <c r="C26" s="35" t="str">
        <f>IF($A26="","",SkillsData!$B26)</f>
        <v>Battery health diagnostics &amp; degradation basics (SOH, thermal patterns)</v>
      </c>
      <c r="D26" s="35" t="str">
        <f>IF($A26="","",SkillsData!$C26)</f>
        <v>Technical</v>
      </c>
      <c r="E26" s="35" t="str">
        <f>IF($A26="","",SkillsData!$D26)</f>
        <v>Y</v>
      </c>
      <c r="F26" s="36" t="str">
        <f>IF($A26="","",SkillsData!$F26)</f>
        <v>Intermediate</v>
      </c>
      <c r="G26" s="36" t="str">
        <f>IF($A26="","",INDEX({"Unknown/None","Basic","Intermediate","Proficient"},SkillsData!$E26+1))</f>
        <v>Unknown/None</v>
      </c>
      <c r="H26" s="35">
        <f t="shared" si="0"/>
        <v>2</v>
      </c>
      <c r="I26" s="35">
        <f t="shared" si="1"/>
        <v>0</v>
      </c>
      <c r="J26" s="35">
        <f t="shared" si="2"/>
        <v>2</v>
      </c>
      <c r="K26" s="35">
        <f>IF($A26="","",IFERROR(VLOOKUP(D26,Lookups!$A$8:$B$13,2,FALSE),1))</f>
        <v>1.2</v>
      </c>
      <c r="L26" s="35">
        <f>IF($A26="","",IF(E26="Y",INDEX(Lookups!$B:$B,MATCH("CriticalSafety_Y",Lookups!$A:$A,0)),INDEX(Lookups!$B:$B,MATCH("CriticalSafety_N",Lookups!$A:$A,0))))</f>
        <v>1.5</v>
      </c>
      <c r="M26" s="35">
        <f t="shared" si="3"/>
        <v>3.5999999999999996</v>
      </c>
      <c r="N26" s="35" t="str">
        <f>IF($A26="","",IF(M26&lt;INDEX(Lookups!$B:$B,MATCH("Green &lt;",Lookups!$A:$A,0)),"Green",IF(M26&lt;INDEX(Lookups!$B:$B,MATCH("Amber &lt;",Lookups!$A:$A,0)),"Amber","Red")))</f>
        <v>Red</v>
      </c>
      <c r="O26" s="35" t="str">
        <f>SkillsData!$G26</f>
        <v>Interpret battery health indicators; recognise degradation and thermal warning patterns.</v>
      </c>
    </row>
    <row r="27" spans="1:15" ht="14.25" customHeight="1" x14ac:dyDescent="0.3">
      <c r="A27" s="35" t="str">
        <f>IF(SkillsData!$A27="","",IFERROR(IF(VLOOKUP(SkillsData!$A27,Stakeholders!$A$3:$B$100,2,FALSE)="Y","Y",""),""))</f>
        <v>Y</v>
      </c>
      <c r="B27" s="35" t="str">
        <f>IF($A27="","",SkillsData!$A27)</f>
        <v>Mechanics/Technicians</v>
      </c>
      <c r="C27" s="35" t="str">
        <f>IF($A27="","",SkillsData!$B27)</f>
        <v>Lock-out/Tag-out (LOTO) and isolation for HV systems</v>
      </c>
      <c r="D27" s="35" t="str">
        <f>IF($A27="","",SkillsData!$C27)</f>
        <v>Safety</v>
      </c>
      <c r="E27" s="35" t="str">
        <f>IF($A27="","",SkillsData!$D27)</f>
        <v>Y</v>
      </c>
      <c r="F27" s="36" t="str">
        <f>IF($A27="","",SkillsData!$F27)</f>
        <v>Intermediate</v>
      </c>
      <c r="G27" s="36" t="str">
        <f>IF($A27="","",INDEX({"Unknown/None","Basic","Intermediate","Proficient"},SkillsData!$E27+1))</f>
        <v>Unknown/None</v>
      </c>
      <c r="H27" s="35">
        <f t="shared" si="0"/>
        <v>2</v>
      </c>
      <c r="I27" s="35">
        <f t="shared" si="1"/>
        <v>0</v>
      </c>
      <c r="J27" s="35">
        <f t="shared" si="2"/>
        <v>2</v>
      </c>
      <c r="K27" s="35">
        <f>IF($A27="","",IFERROR(VLOOKUP(D27,Lookups!$A$8:$B$13,2,FALSE),1))</f>
        <v>1.3</v>
      </c>
      <c r="L27" s="35">
        <f>IF($A27="","",IF(E27="Y",INDEX(Lookups!$B:$B,MATCH("CriticalSafety_Y",Lookups!$A:$A,0)),INDEX(Lookups!$B:$B,MATCH("CriticalSafety_N",Lookups!$A:$A,0))))</f>
        <v>1.5</v>
      </c>
      <c r="M27" s="35">
        <f t="shared" si="3"/>
        <v>3.9000000000000004</v>
      </c>
      <c r="N27" s="35" t="str">
        <f>IF($A27="","",IF(M27&lt;INDEX(Lookups!$B:$B,MATCH("Green &lt;",Lookups!$A:$A,0)),"Green",IF(M27&lt;INDEX(Lookups!$B:$B,MATCH("Amber &lt;",Lookups!$A:$A,0)),"Amber","Red")))</f>
        <v>Red</v>
      </c>
      <c r="O27" s="35" t="str">
        <f>SkillsData!$G27</f>
        <v>Safe isolation steps for HV work; LOTO discipline; verify zero-energy state.</v>
      </c>
    </row>
    <row r="28" spans="1:15" ht="14.25" hidden="1" customHeight="1" x14ac:dyDescent="0.3">
      <c r="A28" s="35" t="str">
        <f>IF(SkillsData!$A28="","",IFERROR(IF(VLOOKUP(SkillsData!$A28,Stakeholders!$A$3:$B$100,2,FALSE)="Y","Y",""),""))</f>
        <v/>
      </c>
      <c r="B28" s="35" t="str">
        <f>IF($A28="","",SkillsData!$A28)</f>
        <v/>
      </c>
      <c r="C28" s="35" t="str">
        <f>IF($A28="","",SkillsData!$B28)</f>
        <v/>
      </c>
      <c r="D28" s="35" t="str">
        <f>IF($A28="","",SkillsData!$C28)</f>
        <v/>
      </c>
      <c r="E28" s="35" t="str">
        <f>IF($A28="","",SkillsData!$D28)</f>
        <v/>
      </c>
      <c r="F28" s="36" t="str">
        <f>IF($A28="","",SkillsData!$F28)</f>
        <v/>
      </c>
      <c r="G28" s="36" t="str">
        <f>IF($A28="","",INDEX({"Unknown/None","Basic","Intermediate","Proficient"},SkillsData!$E28+1))</f>
        <v/>
      </c>
      <c r="H28" s="35" t="str">
        <f t="shared" si="0"/>
        <v/>
      </c>
      <c r="I28" s="35" t="str">
        <f t="shared" si="1"/>
        <v/>
      </c>
      <c r="J28" s="35" t="str">
        <f t="shared" si="2"/>
        <v/>
      </c>
      <c r="K28" s="35" t="str">
        <f>IF($A28="","",IFERROR(VLOOKUP(D28,Lookups!$A$8:$B$13,2,FALSE),1))</f>
        <v/>
      </c>
      <c r="L28" s="35" t="str">
        <f>IF($A28="","",IF(E28="Y",INDEX(Lookups!$B:$B,MATCH("CriticalSafety_Y",Lookups!$A:$A,0)),INDEX(Lookups!$B:$B,MATCH("CriticalSafety_N",Lookups!$A:$A,0))))</f>
        <v/>
      </c>
      <c r="M28" s="35" t="str">
        <f t="shared" si="3"/>
        <v/>
      </c>
      <c r="N28" s="35" t="str">
        <f>IF($A28="","",IF(M28&lt;INDEX(Lookups!$B:$B,MATCH("Green &lt;",Lookups!$A:$A,0)),"Green",IF(M28&lt;INDEX(Lookups!$B:$B,MATCH("Amber &lt;",Lookups!$A:$A,0)),"Amber","Red")))</f>
        <v/>
      </c>
      <c r="O28" s="35">
        <f>SkillsData!$G28</f>
        <v>0</v>
      </c>
    </row>
    <row r="29" spans="1:15" ht="14.25" hidden="1" customHeight="1" x14ac:dyDescent="0.3">
      <c r="A29" s="35" t="str">
        <f>IF(SkillsData!$A29="","",IFERROR(IF(VLOOKUP(SkillsData!$A29,Stakeholders!$A$3:$B$100,2,FALSE)="Y","Y",""),""))</f>
        <v/>
      </c>
      <c r="B29" s="35" t="str">
        <f>IF($A29="","",SkillsData!$A29)</f>
        <v/>
      </c>
      <c r="C29" s="35" t="str">
        <f>IF($A29="","",SkillsData!$B29)</f>
        <v/>
      </c>
      <c r="D29" s="35" t="str">
        <f>IF($A29="","",SkillsData!$C29)</f>
        <v/>
      </c>
      <c r="E29" s="35" t="str">
        <f>IF($A29="","",SkillsData!$D29)</f>
        <v/>
      </c>
      <c r="F29" s="36" t="str">
        <f>IF($A29="","",SkillsData!$F29)</f>
        <v/>
      </c>
      <c r="G29" s="36" t="str">
        <f>IF($A29="","",INDEX({"Unknown/None","Basic","Intermediate","Proficient"},SkillsData!$E29+1))</f>
        <v/>
      </c>
      <c r="H29" s="35" t="str">
        <f t="shared" si="0"/>
        <v/>
      </c>
      <c r="I29" s="35" t="str">
        <f t="shared" si="1"/>
        <v/>
      </c>
      <c r="J29" s="35" t="str">
        <f t="shared" si="2"/>
        <v/>
      </c>
      <c r="K29" s="35" t="str">
        <f>IF($A29="","",IFERROR(VLOOKUP(D29,Lookups!$A$8:$B$13,2,FALSE),1))</f>
        <v/>
      </c>
      <c r="L29" s="35" t="str">
        <f>IF($A29="","",IF(E29="Y",INDEX(Lookups!$B:$B,MATCH("CriticalSafety_Y",Lookups!$A:$A,0)),INDEX(Lookups!$B:$B,MATCH("CriticalSafety_N",Lookups!$A:$A,0))))</f>
        <v/>
      </c>
      <c r="M29" s="35" t="str">
        <f t="shared" si="3"/>
        <v/>
      </c>
      <c r="N29" s="35" t="str">
        <f>IF($A29="","",IF(M29&lt;INDEX(Lookups!$B:$B,MATCH("Green &lt;",Lookups!$A:$A,0)),"Green",IF(M29&lt;INDEX(Lookups!$B:$B,MATCH("Amber &lt;",Lookups!$A:$A,0)),"Amber","Red")))</f>
        <v/>
      </c>
      <c r="O29" s="35">
        <f>SkillsData!$G29</f>
        <v>0</v>
      </c>
    </row>
    <row r="30" spans="1:15" ht="14.25" hidden="1" customHeight="1" x14ac:dyDescent="0.3">
      <c r="A30" s="35" t="str">
        <f>IF(SkillsData!$A30="","",IFERROR(IF(VLOOKUP(SkillsData!$A30,Stakeholders!$A$3:$B$100,2,FALSE)="Y","Y",""),""))</f>
        <v/>
      </c>
      <c r="B30" s="35" t="str">
        <f>IF($A30="","",SkillsData!$A30)</f>
        <v/>
      </c>
      <c r="C30" s="35" t="str">
        <f>IF($A30="","",SkillsData!$B30)</f>
        <v/>
      </c>
      <c r="D30" s="35" t="str">
        <f>IF($A30="","",SkillsData!$C30)</f>
        <v/>
      </c>
      <c r="E30" s="35" t="str">
        <f>IF($A30="","",SkillsData!$D30)</f>
        <v/>
      </c>
      <c r="F30" s="36" t="str">
        <f>IF($A30="","",SkillsData!$F30)</f>
        <v/>
      </c>
      <c r="G30" s="36" t="str">
        <f>IF($A30="","",INDEX({"Unknown/None","Basic","Intermediate","Proficient"},SkillsData!$E30+1))</f>
        <v/>
      </c>
      <c r="H30" s="35" t="str">
        <f t="shared" si="0"/>
        <v/>
      </c>
      <c r="I30" s="35" t="str">
        <f t="shared" si="1"/>
        <v/>
      </c>
      <c r="J30" s="35" t="str">
        <f t="shared" si="2"/>
        <v/>
      </c>
      <c r="K30" s="35" t="str">
        <f>IF($A30="","",IFERROR(VLOOKUP(D30,Lookups!$A$8:$B$13,2,FALSE),1))</f>
        <v/>
      </c>
      <c r="L30" s="35" t="str">
        <f>IF($A30="","",IF(E30="Y",INDEX(Lookups!$B:$B,MATCH("CriticalSafety_Y",Lookups!$A:$A,0)),INDEX(Lookups!$B:$B,MATCH("CriticalSafety_N",Lookups!$A:$A,0))))</f>
        <v/>
      </c>
      <c r="M30" s="35" t="str">
        <f t="shared" si="3"/>
        <v/>
      </c>
      <c r="N30" s="35" t="str">
        <f>IF($A30="","",IF(M30&lt;INDEX(Lookups!$B:$B,MATCH("Green &lt;",Lookups!$A:$A,0)),"Green",IF(M30&lt;INDEX(Lookups!$B:$B,MATCH("Amber &lt;",Lookups!$A:$A,0)),"Amber","Red")))</f>
        <v/>
      </c>
      <c r="O30" s="35">
        <f>SkillsData!$G30</f>
        <v>0</v>
      </c>
    </row>
    <row r="31" spans="1:15" ht="14.25" hidden="1" customHeight="1" x14ac:dyDescent="0.3">
      <c r="A31" s="35" t="str">
        <f>IF(SkillsData!$A31="","",IFERROR(IF(VLOOKUP(SkillsData!$A31,Stakeholders!$A$3:$B$100,2,FALSE)="Y","Y",""),""))</f>
        <v/>
      </c>
      <c r="B31" s="35" t="str">
        <f>IF($A31="","",SkillsData!$A31)</f>
        <v/>
      </c>
      <c r="C31" s="35" t="str">
        <f>IF($A31="","",SkillsData!$B31)</f>
        <v/>
      </c>
      <c r="D31" s="35" t="str">
        <f>IF($A31="","",SkillsData!$C31)</f>
        <v/>
      </c>
      <c r="E31" s="35" t="str">
        <f>IF($A31="","",SkillsData!$D31)</f>
        <v/>
      </c>
      <c r="F31" s="36" t="str">
        <f>IF($A31="","",SkillsData!$F31)</f>
        <v/>
      </c>
      <c r="G31" s="36" t="str">
        <f>IF($A31="","",INDEX({"Unknown/None","Basic","Intermediate","Proficient"},SkillsData!$E31+1))</f>
        <v/>
      </c>
      <c r="H31" s="35" t="str">
        <f t="shared" si="0"/>
        <v/>
      </c>
      <c r="I31" s="35" t="str">
        <f t="shared" si="1"/>
        <v/>
      </c>
      <c r="J31" s="35" t="str">
        <f t="shared" si="2"/>
        <v/>
      </c>
      <c r="K31" s="35" t="str">
        <f>IF($A31="","",IFERROR(VLOOKUP(D31,Lookups!$A$8:$B$13,2,FALSE),1))</f>
        <v/>
      </c>
      <c r="L31" s="35" t="str">
        <f>IF($A31="","",IF(E31="Y",INDEX(Lookups!$B:$B,MATCH("CriticalSafety_Y",Lookups!$A:$A,0)),INDEX(Lookups!$B:$B,MATCH("CriticalSafety_N",Lookups!$A:$A,0))))</f>
        <v/>
      </c>
      <c r="M31" s="35" t="str">
        <f t="shared" si="3"/>
        <v/>
      </c>
      <c r="N31" s="35" t="str">
        <f>IF($A31="","",IF(M31&lt;INDEX(Lookups!$B:$B,MATCH("Green &lt;",Lookups!$A:$A,0)),"Green",IF(M31&lt;INDEX(Lookups!$B:$B,MATCH("Amber &lt;",Lookups!$A:$A,0)),"Amber","Red")))</f>
        <v/>
      </c>
      <c r="O31" s="35">
        <f>SkillsData!$G31</f>
        <v>0</v>
      </c>
    </row>
    <row r="32" spans="1:15" ht="14.25" hidden="1" customHeight="1" x14ac:dyDescent="0.3">
      <c r="A32" s="35" t="str">
        <f>IF(SkillsData!$A32="","",IFERROR(IF(VLOOKUP(SkillsData!$A32,Stakeholders!$A$3:$B$100,2,FALSE)="Y","Y",""),""))</f>
        <v/>
      </c>
      <c r="B32" s="35" t="str">
        <f>IF($A32="","",SkillsData!$A32)</f>
        <v/>
      </c>
      <c r="C32" s="35" t="str">
        <f>IF($A32="","",SkillsData!$B32)</f>
        <v/>
      </c>
      <c r="D32" s="35" t="str">
        <f>IF($A32="","",SkillsData!$C32)</f>
        <v/>
      </c>
      <c r="E32" s="35" t="str">
        <f>IF($A32="","",SkillsData!$D32)</f>
        <v/>
      </c>
      <c r="F32" s="36" t="str">
        <f>IF($A32="","",SkillsData!$F32)</f>
        <v/>
      </c>
      <c r="G32" s="36" t="str">
        <f>IF($A32="","",INDEX({"Unknown/None","Basic","Intermediate","Proficient"},SkillsData!$E32+1))</f>
        <v/>
      </c>
      <c r="H32" s="35" t="str">
        <f t="shared" si="0"/>
        <v/>
      </c>
      <c r="I32" s="35" t="str">
        <f t="shared" si="1"/>
        <v/>
      </c>
      <c r="J32" s="35" t="str">
        <f t="shared" si="2"/>
        <v/>
      </c>
      <c r="K32" s="35" t="str">
        <f>IF($A32="","",IFERROR(VLOOKUP(D32,Lookups!$A$8:$B$13,2,FALSE),1))</f>
        <v/>
      </c>
      <c r="L32" s="35" t="str">
        <f>IF($A32="","",IF(E32="Y",INDEX(Lookups!$B:$B,MATCH("CriticalSafety_Y",Lookups!$A:$A,0)),INDEX(Lookups!$B:$B,MATCH("CriticalSafety_N",Lookups!$A:$A,0))))</f>
        <v/>
      </c>
      <c r="M32" s="35" t="str">
        <f t="shared" si="3"/>
        <v/>
      </c>
      <c r="N32" s="35" t="str">
        <f>IF($A32="","",IF(M32&lt;INDEX(Lookups!$B:$B,MATCH("Green &lt;",Lookups!$A:$A,0)),"Green",IF(M32&lt;INDEX(Lookups!$B:$B,MATCH("Amber &lt;",Lookups!$A:$A,0)),"Amber","Red")))</f>
        <v/>
      </c>
      <c r="O32" s="35">
        <f>SkillsData!$G32</f>
        <v>0</v>
      </c>
    </row>
    <row r="33" spans="1:15" ht="14.25" customHeight="1" x14ac:dyDescent="0.3">
      <c r="A33" s="35" t="str">
        <f>IF(SkillsData!$A33="","",IFERROR(IF(VLOOKUP(SkillsData!$A33,Stakeholders!$A$3:$B$100,2,FALSE)="Y","Y",""),""))</f>
        <v>Y</v>
      </c>
      <c r="B33" s="35" t="str">
        <f>IF($A33="","",SkillsData!$A33)</f>
        <v>Fleet Managers/Operators</v>
      </c>
      <c r="C33" s="35" t="str">
        <f>IF($A33="","",SkillsData!$B33)</f>
        <v>Safe Charging Procedures</v>
      </c>
      <c r="D33" s="35" t="str">
        <f>IF($A33="","",SkillsData!$C33)</f>
        <v>Safety</v>
      </c>
      <c r="E33" s="35" t="str">
        <f>IF($A33="","",SkillsData!$D33)</f>
        <v>Y</v>
      </c>
      <c r="F33" s="36" t="str">
        <f>IF($A33="","",SkillsData!$F33)</f>
        <v>Intermediate</v>
      </c>
      <c r="G33" s="36" t="str">
        <f>IF($A33="","",INDEX({"Unknown/None","Basic","Intermediate","Proficient"},SkillsData!$E33+1))</f>
        <v>Unknown/None</v>
      </c>
      <c r="H33" s="35">
        <f t="shared" si="0"/>
        <v>2</v>
      </c>
      <c r="I33" s="35">
        <f t="shared" si="1"/>
        <v>0</v>
      </c>
      <c r="J33" s="35">
        <f t="shared" si="2"/>
        <v>2</v>
      </c>
      <c r="K33" s="35">
        <f>IF($A33="","",IFERROR(VLOOKUP(D33,Lookups!$A$8:$B$13,2,FALSE),1))</f>
        <v>1.3</v>
      </c>
      <c r="L33" s="35">
        <f>IF($A33="","",IF(E33="Y",INDEX(Lookups!$B:$B,MATCH("CriticalSafety_Y",Lookups!$A:$A,0)),INDEX(Lookups!$B:$B,MATCH("CriticalSafety_N",Lookups!$A:$A,0))))</f>
        <v>1.5</v>
      </c>
      <c r="M33" s="35">
        <f t="shared" si="3"/>
        <v>3.9000000000000004</v>
      </c>
      <c r="N33" s="35" t="str">
        <f>IF($A33="","",IF(M33&lt;INDEX(Lookups!$B:$B,MATCH("Green &lt;",Lookups!$A:$A,0)),"Green",IF(M33&lt;INDEX(Lookups!$B:$B,MATCH("Amber &lt;",Lookups!$A:$A,0)),"Amber","Red")))</f>
        <v>Red</v>
      </c>
      <c r="O33" s="35" t="str">
        <f>SkillsData!$G33</f>
        <v>Connector handling, cord safety, basic hazards.</v>
      </c>
    </row>
    <row r="34" spans="1:15" ht="14.25" customHeight="1" x14ac:dyDescent="0.3">
      <c r="A34" s="35" t="str">
        <f>IF(SkillsData!$A34="","",IFERROR(IF(VLOOKUP(SkillsData!$A34,Stakeholders!$A$3:$B$100,2,FALSE)="Y","Y",""),""))</f>
        <v>Y</v>
      </c>
      <c r="B34" s="35" t="str">
        <f>IF($A34="","",SkillsData!$A34)</f>
        <v>Fleet Managers/Operators</v>
      </c>
      <c r="C34" s="35" t="str">
        <f>IF($A34="","",SkillsData!$B34)</f>
        <v>EV Diagnostics &amp; Telematics</v>
      </c>
      <c r="D34" s="35" t="str">
        <f>IF($A34="","",SkillsData!$C34)</f>
        <v>Operational</v>
      </c>
      <c r="E34" s="35" t="str">
        <f>IF($A34="","",SkillsData!$D34)</f>
        <v>N</v>
      </c>
      <c r="F34" s="36" t="str">
        <f>IF($A34="","",SkillsData!$F34)</f>
        <v>Basic</v>
      </c>
      <c r="G34" s="36" t="str">
        <f>IF($A34="","",INDEX({"Unknown/None","Basic","Intermediate","Proficient"},SkillsData!$E34+1))</f>
        <v>Basic</v>
      </c>
      <c r="H34" s="35">
        <f t="shared" si="0"/>
        <v>1</v>
      </c>
      <c r="I34" s="35">
        <f t="shared" si="1"/>
        <v>1</v>
      </c>
      <c r="J34" s="35">
        <f t="shared" si="2"/>
        <v>0</v>
      </c>
      <c r="K34" s="35">
        <f>IF($A34="","",IFERROR(VLOOKUP(D34,Lookups!$A$8:$B$13,2,FALSE),1))</f>
        <v>1</v>
      </c>
      <c r="L34" s="35">
        <f>IF($A34="","",IF(E34="Y",INDEX(Lookups!$B:$B,MATCH("CriticalSafety_Y",Lookups!$A:$A,0)),INDEX(Lookups!$B:$B,MATCH("CriticalSafety_N",Lookups!$A:$A,0))))</f>
        <v>1</v>
      </c>
      <c r="M34" s="35">
        <f t="shared" si="3"/>
        <v>0</v>
      </c>
      <c r="N34" s="35" t="str">
        <f>IF($A34="","",IF(M34&lt;INDEX(Lookups!$B:$B,MATCH("Green &lt;",Lookups!$A:$A,0)),"Green",IF(M34&lt;INDEX(Lookups!$B:$B,MATCH("Amber &lt;",Lookups!$A:$A,0)),"Amber","Red")))</f>
        <v>Green</v>
      </c>
      <c r="O34" s="35" t="str">
        <f>SkillsData!$G34</f>
        <v>Use of OBD/telematics, data checks.</v>
      </c>
    </row>
    <row r="35" spans="1:15" ht="14.25" customHeight="1" x14ac:dyDescent="0.3">
      <c r="A35" s="35" t="str">
        <f>IF(SkillsData!$A35="","",IFERROR(IF(VLOOKUP(SkillsData!$A35,Stakeholders!$A$3:$B$100,2,FALSE)="Y","Y",""),""))</f>
        <v>Y</v>
      </c>
      <c r="B35" s="35" t="str">
        <f>IF($A35="","",SkillsData!$A35)</f>
        <v>Fleet Managers/Operators</v>
      </c>
      <c r="C35" s="35" t="str">
        <f>IF($A35="","",SkillsData!$B35)</f>
        <v>Charging &amp; Tariff Planning</v>
      </c>
      <c r="D35" s="35" t="str">
        <f>IF($A35="","",SkillsData!$C35)</f>
        <v>Energy</v>
      </c>
      <c r="E35" s="35" t="str">
        <f>IF($A35="","",SkillsData!$D35)</f>
        <v>N</v>
      </c>
      <c r="F35" s="36" t="str">
        <f>IF($A35="","",SkillsData!$F35)</f>
        <v>Basic</v>
      </c>
      <c r="G35" s="36" t="str">
        <f>IF($A35="","",INDEX({"Unknown/None","Basic","Intermediate","Proficient"},SkillsData!$E35+1))</f>
        <v>Basic</v>
      </c>
      <c r="H35" s="35">
        <f t="shared" ref="H35:H66" si="4">IF($A35="","",IF(F35="Unknown/None",0,IF(F35="Basic",1,IF(F35="Intermediate",2,IF(F35="Proficient",3,0)))))</f>
        <v>1</v>
      </c>
      <c r="I35" s="35">
        <f t="shared" ref="I35:I66" si="5">IF($A35="","",IF(G35="Unknown/None",0,IF(G35="Basic",1,IF(G35="Intermediate",2,IF(G35="Proficient",3,0)))))</f>
        <v>1</v>
      </c>
      <c r="J35" s="35">
        <f t="shared" ref="J35:J66" si="6">IF($A35="","",MAX(H35-I35,0))</f>
        <v>0</v>
      </c>
      <c r="K35" s="35">
        <f>IF($A35="","",IFERROR(VLOOKUP(D35,Lookups!$A$8:$B$13,2,FALSE),1))</f>
        <v>1.1000000000000001</v>
      </c>
      <c r="L35" s="35">
        <f>IF($A35="","",IF(E35="Y",INDEX(Lookups!$B:$B,MATCH("CriticalSafety_Y",Lookups!$A:$A,0)),INDEX(Lookups!$B:$B,MATCH("CriticalSafety_N",Lookups!$A:$A,0))))</f>
        <v>1</v>
      </c>
      <c r="M35" s="35">
        <f t="shared" ref="M35:M66" si="7">IF($A35="","",J35*K35*L35)</f>
        <v>0</v>
      </c>
      <c r="N35" s="35" t="str">
        <f>IF($A35="","",IF(M35&lt;INDEX(Lookups!$B:$B,MATCH("Green &lt;",Lookups!$A:$A,0)),"Green",IF(M35&lt;INDEX(Lookups!$B:$B,MATCH("Amber &lt;",Lookups!$A:$A,0)),"Amber","Red")))</f>
        <v>Green</v>
      </c>
      <c r="O35" s="35" t="str">
        <f>SkillsData!$G35</f>
        <v>ToU, load mgmt, scheduling, demand charges.</v>
      </c>
    </row>
    <row r="36" spans="1:15" ht="14.25" customHeight="1" x14ac:dyDescent="0.3">
      <c r="A36" s="35" t="str">
        <f>IF(SkillsData!$A36="","",IFERROR(IF(VLOOKUP(SkillsData!$A36,Stakeholders!$A$3:$B$100,2,FALSE)="Y","Y",""),""))</f>
        <v>Y</v>
      </c>
      <c r="B36" s="35" t="str">
        <f>IF($A36="","",SkillsData!$A36)</f>
        <v>Fleet Managers/Operators</v>
      </c>
      <c r="C36" s="35" t="str">
        <f>IF($A36="","",SkillsData!$B36)</f>
        <v>Route &amp; Shift Scheduling (EV)</v>
      </c>
      <c r="D36" s="35" t="str">
        <f>IF($A36="","",SkillsData!$C36)</f>
        <v>Operational</v>
      </c>
      <c r="E36" s="35" t="str">
        <f>IF($A36="","",SkillsData!$D36)</f>
        <v>N</v>
      </c>
      <c r="F36" s="36" t="str">
        <f>IF($A36="","",SkillsData!$F36)</f>
        <v>Basic</v>
      </c>
      <c r="G36" s="36" t="str">
        <f>IF($A36="","",INDEX({"Unknown/None","Basic","Intermediate","Proficient"},SkillsData!$E36+1))</f>
        <v>Basic</v>
      </c>
      <c r="H36" s="35">
        <f t="shared" si="4"/>
        <v>1</v>
      </c>
      <c r="I36" s="35">
        <f t="shared" si="5"/>
        <v>1</v>
      </c>
      <c r="J36" s="35">
        <f t="shared" si="6"/>
        <v>0</v>
      </c>
      <c r="K36" s="35">
        <f>IF($A36="","",IFERROR(VLOOKUP(D36,Lookups!$A$8:$B$13,2,FALSE),1))</f>
        <v>1</v>
      </c>
      <c r="L36" s="35">
        <f>IF($A36="","",IF(E36="Y",INDEX(Lookups!$B:$B,MATCH("CriticalSafety_Y",Lookups!$A:$A,0)),INDEX(Lookups!$B:$B,MATCH("CriticalSafety_N",Lookups!$A:$A,0))))</f>
        <v>1</v>
      </c>
      <c r="M36" s="35">
        <f t="shared" si="7"/>
        <v>0</v>
      </c>
      <c r="N36" s="35" t="str">
        <f>IF($A36="","",IF(M36&lt;INDEX(Lookups!$B:$B,MATCH("Green &lt;",Lookups!$A:$A,0)),"Green",IF(M36&lt;INDEX(Lookups!$B:$B,MATCH("Amber &lt;",Lookups!$A:$A,0)),"Amber","Red")))</f>
        <v>Green</v>
      </c>
      <c r="O36" s="35" t="str">
        <f>SkillsData!$G36</f>
        <v>Layovers, opportunity charge windows.</v>
      </c>
    </row>
    <row r="37" spans="1:15" ht="14.25" customHeight="1" x14ac:dyDescent="0.3">
      <c r="A37" s="35" t="str">
        <f>IF(SkillsData!$A37="","",IFERROR(IF(VLOOKUP(SkillsData!$A37,Stakeholders!$A$3:$B$100,2,FALSE)="Y","Y",""),""))</f>
        <v>Y</v>
      </c>
      <c r="B37" s="35" t="str">
        <f>IF($A37="","",SkillsData!$A37)</f>
        <v>Fleet Managers/Operators</v>
      </c>
      <c r="C37" s="35" t="str">
        <f>IF($A37="","",SkillsData!$B37)</f>
        <v>EV Financial Literacy &amp; TCO</v>
      </c>
      <c r="D37" s="35" t="str">
        <f>IF($A37="","",SkillsData!$C37)</f>
        <v>Finance</v>
      </c>
      <c r="E37" s="35" t="str">
        <f>IF($A37="","",SkillsData!$D37)</f>
        <v>N</v>
      </c>
      <c r="F37" s="36" t="str">
        <f>IF($A37="","",SkillsData!$F37)</f>
        <v>Basic</v>
      </c>
      <c r="G37" s="36" t="str">
        <f>IF($A37="","",INDEX({"Unknown/None","Basic","Intermediate","Proficient"},SkillsData!$E37+1))</f>
        <v>Basic</v>
      </c>
      <c r="H37" s="35">
        <f t="shared" si="4"/>
        <v>1</v>
      </c>
      <c r="I37" s="35">
        <f t="shared" si="5"/>
        <v>1</v>
      </c>
      <c r="J37" s="35">
        <f t="shared" si="6"/>
        <v>0</v>
      </c>
      <c r="K37" s="35">
        <f>IF($A37="","",IFERROR(VLOOKUP(D37,Lookups!$A$8:$B$13,2,FALSE),1))</f>
        <v>1</v>
      </c>
      <c r="L37" s="35">
        <f>IF($A37="","",IF(E37="Y",INDEX(Lookups!$B:$B,MATCH("CriticalSafety_Y",Lookups!$A:$A,0)),INDEX(Lookups!$B:$B,MATCH("CriticalSafety_N",Lookups!$A:$A,0))))</f>
        <v>1</v>
      </c>
      <c r="M37" s="35">
        <f t="shared" si="7"/>
        <v>0</v>
      </c>
      <c r="N37" s="35" t="str">
        <f>IF($A37="","",IF(M37&lt;INDEX(Lookups!$B:$B,MATCH("Green &lt;",Lookups!$A:$A,0)),"Green",IF(M37&lt;INDEX(Lookups!$B:$B,MATCH("Amber &lt;",Lookups!$A:$A,0)),"Amber","Red")))</f>
        <v>Green</v>
      </c>
      <c r="O37" s="35" t="str">
        <f>SkillsData!$G37</f>
        <v>Loans/leases, TCO, cashflow planning.</v>
      </c>
    </row>
    <row r="38" spans="1:15" ht="14.25" customHeight="1" x14ac:dyDescent="0.3">
      <c r="A38" s="35" t="str">
        <f>IF(SkillsData!$A38="","",IFERROR(IF(VLOOKUP(SkillsData!$A38,Stakeholders!$A$3:$B$100,2,FALSE)="Y","Y",""),""))</f>
        <v>Y</v>
      </c>
      <c r="B38" s="35" t="str">
        <f>IF($A38="","",SkillsData!$A38)</f>
        <v>Fleet Managers/Operators</v>
      </c>
      <c r="C38" s="35" t="str">
        <f>IF($A38="","",SkillsData!$B38)</f>
        <v>EV Policy &amp; Standards</v>
      </c>
      <c r="D38" s="35" t="str">
        <f>IF($A38="","",SkillsData!$C38)</f>
        <v>Governance</v>
      </c>
      <c r="E38" s="35" t="str">
        <f>IF($A38="","",SkillsData!$D38)</f>
        <v>N</v>
      </c>
      <c r="F38" s="36" t="str">
        <f>IF($A38="","",SkillsData!$F38)</f>
        <v>Basic</v>
      </c>
      <c r="G38" s="36" t="str">
        <f>IF($A38="","",INDEX({"Unknown/None","Basic","Intermediate","Proficient"},SkillsData!$E38+1))</f>
        <v>Unknown/None</v>
      </c>
      <c r="H38" s="35">
        <f t="shared" si="4"/>
        <v>1</v>
      </c>
      <c r="I38" s="35">
        <f t="shared" si="5"/>
        <v>0</v>
      </c>
      <c r="J38" s="35">
        <f t="shared" si="6"/>
        <v>1</v>
      </c>
      <c r="K38" s="35">
        <f>IF($A38="","",IFERROR(VLOOKUP(D38,Lookups!$A$8:$B$13,2,FALSE),1))</f>
        <v>1</v>
      </c>
      <c r="L38" s="35">
        <f>IF($A38="","",IF(E38="Y",INDEX(Lookups!$B:$B,MATCH("CriticalSafety_Y",Lookups!$A:$A,0)),INDEX(Lookups!$B:$B,MATCH("CriticalSafety_N",Lookups!$A:$A,0))))</f>
        <v>1</v>
      </c>
      <c r="M38" s="35">
        <f t="shared" si="7"/>
        <v>1</v>
      </c>
      <c r="N38" s="35" t="str">
        <f>IF($A38="","",IF(M38&lt;INDEX(Lookups!$B:$B,MATCH("Green &lt;",Lookups!$A:$A,0)),"Green",IF(M38&lt;INDEX(Lookups!$B:$B,MATCH("Amber &lt;",Lookups!$A:$A,0)),"Amber","Red")))</f>
        <v>Amber</v>
      </c>
      <c r="O38" s="35" t="str">
        <f>SkillsData!$G38</f>
        <v>Homologation, safety codes, licensing.</v>
      </c>
    </row>
    <row r="39" spans="1:15" ht="14.25" customHeight="1" x14ac:dyDescent="0.3">
      <c r="A39" s="35" t="str">
        <f>IF(SkillsData!$A39="","",IFERROR(IF(VLOOKUP(SkillsData!$A39,Stakeholders!$A$3:$B$100,2,FALSE)="Y","Y",""),""))</f>
        <v>Y</v>
      </c>
      <c r="B39" s="35" t="str">
        <f>IF($A39="","",SkillsData!$A39)</f>
        <v>Fleet Managers/Operators</v>
      </c>
      <c r="C39" s="35" t="str">
        <f>IF($A39="","",SkillsData!$B39)</f>
        <v>ESIA &amp; Battery E-waste Basics</v>
      </c>
      <c r="D39" s="35" t="str">
        <f>IF($A39="","",SkillsData!$C39)</f>
        <v>Governance</v>
      </c>
      <c r="E39" s="35" t="str">
        <f>IF($A39="","",SkillsData!$D39)</f>
        <v>N</v>
      </c>
      <c r="F39" s="36" t="str">
        <f>IF($A39="","",SkillsData!$F39)</f>
        <v>Basic</v>
      </c>
      <c r="G39" s="36" t="str">
        <f>IF($A39="","",INDEX({"Unknown/None","Basic","Intermediate","Proficient"},SkillsData!$E39+1))</f>
        <v>Unknown/None</v>
      </c>
      <c r="H39" s="35">
        <f t="shared" si="4"/>
        <v>1</v>
      </c>
      <c r="I39" s="35">
        <f t="shared" si="5"/>
        <v>0</v>
      </c>
      <c r="J39" s="35">
        <f t="shared" si="6"/>
        <v>1</v>
      </c>
      <c r="K39" s="35">
        <f>IF($A39="","",IFERROR(VLOOKUP(D39,Lookups!$A$8:$B$13,2,FALSE),1))</f>
        <v>1</v>
      </c>
      <c r="L39" s="35">
        <f>IF($A39="","",IF(E39="Y",INDEX(Lookups!$B:$B,MATCH("CriticalSafety_Y",Lookups!$A:$A,0)),INDEX(Lookups!$B:$B,MATCH("CriticalSafety_N",Lookups!$A:$A,0))))</f>
        <v>1</v>
      </c>
      <c r="M39" s="35">
        <f t="shared" si="7"/>
        <v>1</v>
      </c>
      <c r="N39" s="35" t="str">
        <f>IF($A39="","",IF(M39&lt;INDEX(Lookups!$B:$B,MATCH("Green &lt;",Lookups!$A:$A,0)),"Green",IF(M39&lt;INDEX(Lookups!$B:$B,MATCH("Amber &lt;",Lookups!$A:$A,0)),"Amber","Red")))</f>
        <v>Amber</v>
      </c>
      <c r="O39" s="35" t="str">
        <f>SkillsData!$G39</f>
        <v>ESIA, recycling channels, storage.</v>
      </c>
    </row>
    <row r="40" spans="1:15" ht="14.25" customHeight="1" x14ac:dyDescent="0.3">
      <c r="A40" s="35" t="str">
        <f>IF(SkillsData!$A40="","",IFERROR(IF(VLOOKUP(SkillsData!$A40,Stakeholders!$A$3:$B$100,2,FALSE)="Y","Y",""),""))</f>
        <v>Y</v>
      </c>
      <c r="B40" s="35" t="str">
        <f>IF($A40="","",SkillsData!$A40)</f>
        <v>Fleet Managers/Operators</v>
      </c>
      <c r="C40" s="35" t="str">
        <f>IF($A40="","",SkillsData!$B40)</f>
        <v>Emergency Response for EVs</v>
      </c>
      <c r="D40" s="35" t="str">
        <f>IF($A40="","",SkillsData!$C40)</f>
        <v>Safety</v>
      </c>
      <c r="E40" s="35" t="str">
        <f>IF($A40="","",SkillsData!$D40)</f>
        <v>Y</v>
      </c>
      <c r="F40" s="36" t="str">
        <f>IF($A40="","",SkillsData!$F40)</f>
        <v>Intermediate</v>
      </c>
      <c r="G40" s="36" t="str">
        <f>IF($A40="","",INDEX({"Unknown/None","Basic","Intermediate","Proficient"},SkillsData!$E40+1))</f>
        <v>Unknown/None</v>
      </c>
      <c r="H40" s="35">
        <f t="shared" si="4"/>
        <v>2</v>
      </c>
      <c r="I40" s="35">
        <f t="shared" si="5"/>
        <v>0</v>
      </c>
      <c r="J40" s="35">
        <f t="shared" si="6"/>
        <v>2</v>
      </c>
      <c r="K40" s="35">
        <f>IF($A40="","",IFERROR(VLOOKUP(D40,Lookups!$A$8:$B$13,2,FALSE),1))</f>
        <v>1.3</v>
      </c>
      <c r="L40" s="35">
        <f>IF($A40="","",IF(E40="Y",INDEX(Lookups!$B:$B,MATCH("CriticalSafety_Y",Lookups!$A:$A,0)),INDEX(Lookups!$B:$B,MATCH("CriticalSafety_N",Lookups!$A:$A,0))))</f>
        <v>1.5</v>
      </c>
      <c r="M40" s="35">
        <f t="shared" si="7"/>
        <v>3.9000000000000004</v>
      </c>
      <c r="N40" s="35" t="str">
        <f>IF($A40="","",IF(M40&lt;INDEX(Lookups!$B:$B,MATCH("Green &lt;",Lookups!$A:$A,0)),"Green",IF(M40&lt;INDEX(Lookups!$B:$B,MATCH("Amber &lt;",Lookups!$A:$A,0)),"Amber","Red")))</f>
        <v>Red</v>
      </c>
      <c r="O40" s="35" t="str">
        <f>SkillsData!$G40</f>
        <v>Fire response, isolation, handover.</v>
      </c>
    </row>
    <row r="41" spans="1:15" ht="14.25" customHeight="1" x14ac:dyDescent="0.3">
      <c r="A41" s="35" t="str">
        <f>IF(SkillsData!$A41="","",IFERROR(IF(VLOOKUP(SkillsData!$A41,Stakeholders!$A$3:$B$100,2,FALSE)="Y","Y",""),""))</f>
        <v>Y</v>
      </c>
      <c r="B41" s="35" t="str">
        <f>IF($A41="","",SkillsData!$A41)</f>
        <v>Fleet Managers/Operators</v>
      </c>
      <c r="C41" s="35" t="str">
        <f>IF($A41="","",SkillsData!$B41)</f>
        <v>SOC-based dispatch planning + contingency operations</v>
      </c>
      <c r="D41" s="35" t="str">
        <f>IF($A41="","",SkillsData!$C41)</f>
        <v>Operational</v>
      </c>
      <c r="E41" s="35" t="str">
        <f>IF($A41="","",SkillsData!$D41)</f>
        <v>Y</v>
      </c>
      <c r="F41" s="36" t="str">
        <f>IF($A41="","",SkillsData!$F41)</f>
        <v>Intermediate</v>
      </c>
      <c r="G41" s="36" t="str">
        <f>IF($A41="","",INDEX({"Unknown/None","Basic","Intermediate","Proficient"},SkillsData!$E41+1))</f>
        <v>Unknown/None</v>
      </c>
      <c r="H41" s="35">
        <f t="shared" si="4"/>
        <v>2</v>
      </c>
      <c r="I41" s="35">
        <f t="shared" si="5"/>
        <v>0</v>
      </c>
      <c r="J41" s="35">
        <f t="shared" si="6"/>
        <v>2</v>
      </c>
      <c r="K41" s="35">
        <f>IF($A41="","",IFERROR(VLOOKUP(D41,Lookups!$A$8:$B$13,2,FALSE),1))</f>
        <v>1</v>
      </c>
      <c r="L41" s="35">
        <f>IF($A41="","",IF(E41="Y",INDEX(Lookups!$B:$B,MATCH("CriticalSafety_Y",Lookups!$A:$A,0)),INDEX(Lookups!$B:$B,MATCH("CriticalSafety_N",Lookups!$A:$A,0))))</f>
        <v>1.5</v>
      </c>
      <c r="M41" s="35">
        <f t="shared" si="7"/>
        <v>3</v>
      </c>
      <c r="N41" s="35" t="str">
        <f>IF($A41="","",IF(M41&lt;INDEX(Lookups!$B:$B,MATCH("Green &lt;",Lookups!$A:$A,0)),"Green",IF(M41&lt;INDEX(Lookups!$B:$B,MATCH("Amber &lt;",Lookups!$A:$A,0)),"Amber","Red")))</f>
        <v>Red</v>
      </c>
      <c r="O41" s="35" t="str">
        <f>SkillsData!$G41</f>
        <v>Dispatch planning using SOC and charging windows; contingency handling for delays/outages.</v>
      </c>
    </row>
    <row r="42" spans="1:15" ht="14.25" customHeight="1" x14ac:dyDescent="0.3">
      <c r="A42" s="35" t="str">
        <f>IF(SkillsData!$A42="","",IFERROR(IF(VLOOKUP(SkillsData!$A42,Stakeholders!$A$3:$B$100,2,FALSE)="Y","Y",""),""))</f>
        <v>Y</v>
      </c>
      <c r="B42" s="35" t="str">
        <f>IF($A42="","",SkillsData!$A42)</f>
        <v>Fleet Managers/Operators</v>
      </c>
      <c r="C42" s="35" t="str">
        <f>IF($A42="","",SkillsData!$B42)</f>
        <v>Warranty/claims process + battery performance monitoring</v>
      </c>
      <c r="D42" s="35" t="str">
        <f>IF($A42="","",SkillsData!$C42)</f>
        <v>Operational</v>
      </c>
      <c r="E42" s="35" t="str">
        <f>IF($A42="","",SkillsData!$D42)</f>
        <v>N</v>
      </c>
      <c r="F42" s="36" t="str">
        <f>IF($A42="","",SkillsData!$F42)</f>
        <v>Basic</v>
      </c>
      <c r="G42" s="36" t="str">
        <f>IF($A42="","",INDEX({"Unknown/None","Basic","Intermediate","Proficient"},SkillsData!$E42+1))</f>
        <v>Unknown/None</v>
      </c>
      <c r="H42" s="35">
        <f t="shared" si="4"/>
        <v>1</v>
      </c>
      <c r="I42" s="35">
        <f t="shared" si="5"/>
        <v>0</v>
      </c>
      <c r="J42" s="35">
        <f t="shared" si="6"/>
        <v>1</v>
      </c>
      <c r="K42" s="35">
        <f>IF($A42="","",IFERROR(VLOOKUP(D42,Lookups!$A$8:$B$13,2,FALSE),1))</f>
        <v>1</v>
      </c>
      <c r="L42" s="35">
        <f>IF($A42="","",IF(E42="Y",INDEX(Lookups!$B:$B,MATCH("CriticalSafety_Y",Lookups!$A:$A,0)),INDEX(Lookups!$B:$B,MATCH("CriticalSafety_N",Lookups!$A:$A,0))))</f>
        <v>1</v>
      </c>
      <c r="M42" s="35">
        <f t="shared" si="7"/>
        <v>1</v>
      </c>
      <c r="N42" s="35" t="str">
        <f>IF($A42="","",IF(M42&lt;INDEX(Lookups!$B:$B,MATCH("Green &lt;",Lookups!$A:$A,0)),"Green",IF(M42&lt;INDEX(Lookups!$B:$B,MATCH("Amber &lt;",Lookups!$A:$A,0)),"Amber","Red")))</f>
        <v>Amber</v>
      </c>
      <c r="O42" s="35" t="str">
        <f>SkillsData!$G42</f>
        <v>Track issues for warranty; basic battery performance monitoring and reporting.</v>
      </c>
    </row>
    <row r="43" spans="1:15" ht="14.25" hidden="1" customHeight="1" x14ac:dyDescent="0.3">
      <c r="A43" s="35" t="str">
        <f>IF(SkillsData!$A43="","",IFERROR(IF(VLOOKUP(SkillsData!$A43,Stakeholders!$A$3:$B$100,2,FALSE)="Y","Y",""),""))</f>
        <v/>
      </c>
      <c r="B43" s="35" t="str">
        <f>IF($A43="","",SkillsData!$A43)</f>
        <v/>
      </c>
      <c r="C43" s="35" t="str">
        <f>IF($A43="","",SkillsData!$B43)</f>
        <v/>
      </c>
      <c r="D43" s="35" t="str">
        <f>IF($A43="","",SkillsData!$C43)</f>
        <v/>
      </c>
      <c r="E43" s="35" t="str">
        <f>IF($A43="","",SkillsData!$D43)</f>
        <v/>
      </c>
      <c r="F43" s="36" t="str">
        <f>IF($A43="","",SkillsData!$F43)</f>
        <v/>
      </c>
      <c r="G43" s="36" t="str">
        <f>IF($A43="","",INDEX({"Unknown/None","Basic","Intermediate","Proficient"},SkillsData!$E43+1))</f>
        <v/>
      </c>
      <c r="H43" s="35" t="str">
        <f t="shared" si="4"/>
        <v/>
      </c>
      <c r="I43" s="35" t="str">
        <f t="shared" si="5"/>
        <v/>
      </c>
      <c r="J43" s="35" t="str">
        <f t="shared" si="6"/>
        <v/>
      </c>
      <c r="K43" s="35" t="str">
        <f>IF($A43="","",IFERROR(VLOOKUP(D43,Lookups!$A$8:$B$13,2,FALSE),1))</f>
        <v/>
      </c>
      <c r="L43" s="35" t="str">
        <f>IF($A43="","",IF(E43="Y",INDEX(Lookups!$B:$B,MATCH("CriticalSafety_Y",Lookups!$A:$A,0)),INDEX(Lookups!$B:$B,MATCH("CriticalSafety_N",Lookups!$A:$A,0))))</f>
        <v/>
      </c>
      <c r="M43" s="35" t="str">
        <f t="shared" si="7"/>
        <v/>
      </c>
      <c r="N43" s="35" t="str">
        <f>IF($A43="","",IF(M43&lt;INDEX(Lookups!$B:$B,MATCH("Green &lt;",Lookups!$A:$A,0)),"Green",IF(M43&lt;INDEX(Lookups!$B:$B,MATCH("Amber &lt;",Lookups!$A:$A,0)),"Amber","Red")))</f>
        <v/>
      </c>
      <c r="O43" s="35">
        <f>SkillsData!$G43</f>
        <v>0</v>
      </c>
    </row>
    <row r="44" spans="1:15" ht="14.25" hidden="1" customHeight="1" x14ac:dyDescent="0.3">
      <c r="A44" s="35" t="str">
        <f>IF(SkillsData!$A44="","",IFERROR(IF(VLOOKUP(SkillsData!$A44,Stakeholders!$A$3:$B$100,2,FALSE)="Y","Y",""),""))</f>
        <v/>
      </c>
      <c r="B44" s="35" t="str">
        <f>IF($A44="","",SkillsData!$A44)</f>
        <v/>
      </c>
      <c r="C44" s="35" t="str">
        <f>IF($A44="","",SkillsData!$B44)</f>
        <v/>
      </c>
      <c r="D44" s="35" t="str">
        <f>IF($A44="","",SkillsData!$C44)</f>
        <v/>
      </c>
      <c r="E44" s="35" t="str">
        <f>IF($A44="","",SkillsData!$D44)</f>
        <v/>
      </c>
      <c r="F44" s="36" t="str">
        <f>IF($A44="","",SkillsData!$F44)</f>
        <v/>
      </c>
      <c r="G44" s="36" t="str">
        <f>IF($A44="","",INDEX({"Unknown/None","Basic","Intermediate","Proficient"},SkillsData!$E44+1))</f>
        <v/>
      </c>
      <c r="H44" s="35" t="str">
        <f t="shared" si="4"/>
        <v/>
      </c>
      <c r="I44" s="35" t="str">
        <f t="shared" si="5"/>
        <v/>
      </c>
      <c r="J44" s="35" t="str">
        <f t="shared" si="6"/>
        <v/>
      </c>
      <c r="K44" s="35" t="str">
        <f>IF($A44="","",IFERROR(VLOOKUP(D44,Lookups!$A$8:$B$13,2,FALSE),1))</f>
        <v/>
      </c>
      <c r="L44" s="35" t="str">
        <f>IF($A44="","",IF(E44="Y",INDEX(Lookups!$B:$B,MATCH("CriticalSafety_Y",Lookups!$A:$A,0)),INDEX(Lookups!$B:$B,MATCH("CriticalSafety_N",Lookups!$A:$A,0))))</f>
        <v/>
      </c>
      <c r="M44" s="35" t="str">
        <f t="shared" si="7"/>
        <v/>
      </c>
      <c r="N44" s="35" t="str">
        <f>IF($A44="","",IF(M44&lt;INDEX(Lookups!$B:$B,MATCH("Green &lt;",Lookups!$A:$A,0)),"Green",IF(M44&lt;INDEX(Lookups!$B:$B,MATCH("Amber &lt;",Lookups!$A:$A,0)),"Amber","Red")))</f>
        <v/>
      </c>
      <c r="O44" s="35">
        <f>SkillsData!$G44</f>
        <v>0</v>
      </c>
    </row>
    <row r="45" spans="1:15" ht="14.25" hidden="1" customHeight="1" x14ac:dyDescent="0.3">
      <c r="A45" s="35" t="str">
        <f>IF(SkillsData!$A45="","",IFERROR(IF(VLOOKUP(SkillsData!$A45,Stakeholders!$A$3:$B$100,2,FALSE)="Y","Y",""),""))</f>
        <v/>
      </c>
      <c r="B45" s="35" t="str">
        <f>IF($A45="","",SkillsData!$A45)</f>
        <v/>
      </c>
      <c r="C45" s="35" t="str">
        <f>IF($A45="","",SkillsData!$B45)</f>
        <v/>
      </c>
      <c r="D45" s="35" t="str">
        <f>IF($A45="","",SkillsData!$C45)</f>
        <v/>
      </c>
      <c r="E45" s="35" t="str">
        <f>IF($A45="","",SkillsData!$D45)</f>
        <v/>
      </c>
      <c r="F45" s="36" t="str">
        <f>IF($A45="","",SkillsData!$F45)</f>
        <v/>
      </c>
      <c r="G45" s="36" t="str">
        <f>IF($A45="","",INDEX({"Unknown/None","Basic","Intermediate","Proficient"},SkillsData!$E45+1))</f>
        <v/>
      </c>
      <c r="H45" s="35" t="str">
        <f t="shared" si="4"/>
        <v/>
      </c>
      <c r="I45" s="35" t="str">
        <f t="shared" si="5"/>
        <v/>
      </c>
      <c r="J45" s="35" t="str">
        <f t="shared" si="6"/>
        <v/>
      </c>
      <c r="K45" s="35" t="str">
        <f>IF($A45="","",IFERROR(VLOOKUP(D45,Lookups!$A$8:$B$13,2,FALSE),1))</f>
        <v/>
      </c>
      <c r="L45" s="35" t="str">
        <f>IF($A45="","",IF(E45="Y",INDEX(Lookups!$B:$B,MATCH("CriticalSafety_Y",Lookups!$A:$A,0)),INDEX(Lookups!$B:$B,MATCH("CriticalSafety_N",Lookups!$A:$A,0))))</f>
        <v/>
      </c>
      <c r="M45" s="35" t="str">
        <f t="shared" si="7"/>
        <v/>
      </c>
      <c r="N45" s="35" t="str">
        <f>IF($A45="","",IF(M45&lt;INDEX(Lookups!$B:$B,MATCH("Green &lt;",Lookups!$A:$A,0)),"Green",IF(M45&lt;INDEX(Lookups!$B:$B,MATCH("Amber &lt;",Lookups!$A:$A,0)),"Amber","Red")))</f>
        <v/>
      </c>
      <c r="O45" s="35">
        <f>SkillsData!$G45</f>
        <v>0</v>
      </c>
    </row>
    <row r="46" spans="1:15" ht="14.25" hidden="1" customHeight="1" x14ac:dyDescent="0.3">
      <c r="A46" s="35" t="str">
        <f>IF(SkillsData!$A46="","",IFERROR(IF(VLOOKUP(SkillsData!$A46,Stakeholders!$A$3:$B$100,2,FALSE)="Y","Y",""),""))</f>
        <v/>
      </c>
      <c r="B46" s="35" t="str">
        <f>IF($A46="","",SkillsData!$A46)</f>
        <v/>
      </c>
      <c r="C46" s="35" t="str">
        <f>IF($A46="","",SkillsData!$B46)</f>
        <v/>
      </c>
      <c r="D46" s="35" t="str">
        <f>IF($A46="","",SkillsData!$C46)</f>
        <v/>
      </c>
      <c r="E46" s="35" t="str">
        <f>IF($A46="","",SkillsData!$D46)</f>
        <v/>
      </c>
      <c r="F46" s="36" t="str">
        <f>IF($A46="","",SkillsData!$F46)</f>
        <v/>
      </c>
      <c r="G46" s="36" t="str">
        <f>IF($A46="","",INDEX({"Unknown/None","Basic","Intermediate","Proficient"},SkillsData!$E46+1))</f>
        <v/>
      </c>
      <c r="H46" s="35" t="str">
        <f t="shared" si="4"/>
        <v/>
      </c>
      <c r="I46" s="35" t="str">
        <f t="shared" si="5"/>
        <v/>
      </c>
      <c r="J46" s="35" t="str">
        <f t="shared" si="6"/>
        <v/>
      </c>
      <c r="K46" s="35" t="str">
        <f>IF($A46="","",IFERROR(VLOOKUP(D46,Lookups!$A$8:$B$13,2,FALSE),1))</f>
        <v/>
      </c>
      <c r="L46" s="35" t="str">
        <f>IF($A46="","",IF(E46="Y",INDEX(Lookups!$B:$B,MATCH("CriticalSafety_Y",Lookups!$A:$A,0)),INDEX(Lookups!$B:$B,MATCH("CriticalSafety_N",Lookups!$A:$A,0))))</f>
        <v/>
      </c>
      <c r="M46" s="35" t="str">
        <f t="shared" si="7"/>
        <v/>
      </c>
      <c r="N46" s="35" t="str">
        <f>IF($A46="","",IF(M46&lt;INDEX(Lookups!$B:$B,MATCH("Green &lt;",Lookups!$A:$A,0)),"Green",IF(M46&lt;INDEX(Lookups!$B:$B,MATCH("Amber &lt;",Lookups!$A:$A,0)),"Amber","Red")))</f>
        <v/>
      </c>
      <c r="O46" s="35">
        <f>SkillsData!$G46</f>
        <v>0</v>
      </c>
    </row>
    <row r="47" spans="1:15" ht="14.25" hidden="1" customHeight="1" x14ac:dyDescent="0.3">
      <c r="A47" s="35" t="str">
        <f>IF(SkillsData!$A47="","",IFERROR(IF(VLOOKUP(SkillsData!$A47,Stakeholders!$A$3:$B$100,2,FALSE)="Y","Y",""),""))</f>
        <v/>
      </c>
      <c r="B47" s="35" t="str">
        <f>IF($A47="","",SkillsData!$A47)</f>
        <v/>
      </c>
      <c r="C47" s="35" t="str">
        <f>IF($A47="","",SkillsData!$B47)</f>
        <v/>
      </c>
      <c r="D47" s="35" t="str">
        <f>IF($A47="","",SkillsData!$C47)</f>
        <v/>
      </c>
      <c r="E47" s="35" t="str">
        <f>IF($A47="","",SkillsData!$D47)</f>
        <v/>
      </c>
      <c r="F47" s="36" t="str">
        <f>IF($A47="","",SkillsData!$F47)</f>
        <v/>
      </c>
      <c r="G47" s="36" t="str">
        <f>IF($A47="","",INDEX({"Unknown/None","Basic","Intermediate","Proficient"},SkillsData!$E47+1))</f>
        <v/>
      </c>
      <c r="H47" s="35" t="str">
        <f t="shared" si="4"/>
        <v/>
      </c>
      <c r="I47" s="35" t="str">
        <f t="shared" si="5"/>
        <v/>
      </c>
      <c r="J47" s="35" t="str">
        <f t="shared" si="6"/>
        <v/>
      </c>
      <c r="K47" s="35" t="str">
        <f>IF($A47="","",IFERROR(VLOOKUP(D47,Lookups!$A$8:$B$13,2,FALSE),1))</f>
        <v/>
      </c>
      <c r="L47" s="35" t="str">
        <f>IF($A47="","",IF(E47="Y",INDEX(Lookups!$B:$B,MATCH("CriticalSafety_Y",Lookups!$A:$A,0)),INDEX(Lookups!$B:$B,MATCH("CriticalSafety_N",Lookups!$A:$A,0))))</f>
        <v/>
      </c>
      <c r="M47" s="35" t="str">
        <f t="shared" si="7"/>
        <v/>
      </c>
      <c r="N47" s="35" t="str">
        <f>IF($A47="","",IF(M47&lt;INDEX(Lookups!$B:$B,MATCH("Green &lt;",Lookups!$A:$A,0)),"Green",IF(M47&lt;INDEX(Lookups!$B:$B,MATCH("Amber &lt;",Lookups!$A:$A,0)),"Amber","Red")))</f>
        <v/>
      </c>
      <c r="O47" s="35">
        <f>SkillsData!$G47</f>
        <v>0</v>
      </c>
    </row>
    <row r="48" spans="1:15" ht="14.25" customHeight="1" x14ac:dyDescent="0.3">
      <c r="A48" s="35" t="str">
        <f>IF(SkillsData!$A48="","",IFERROR(IF(VLOOKUP(SkillsData!$A48,Stakeholders!$A$3:$B$100,2,FALSE)="Y","Y",""),""))</f>
        <v>Y</v>
      </c>
      <c r="B48" s="35" t="str">
        <f>IF($A48="","",SkillsData!$A48)</f>
        <v>Emergency Responders</v>
      </c>
      <c r="C48" s="35" t="str">
        <f>IF($A48="","",SkillsData!$B48)</f>
        <v>Safe Charging Procedures</v>
      </c>
      <c r="D48" s="35" t="str">
        <f>IF($A48="","",SkillsData!$C48)</f>
        <v>Safety</v>
      </c>
      <c r="E48" s="35" t="str">
        <f>IF($A48="","",SkillsData!$D48)</f>
        <v>Y</v>
      </c>
      <c r="F48" s="36" t="str">
        <f>IF($A48="","",SkillsData!$F48)</f>
        <v>Intermediate</v>
      </c>
      <c r="G48" s="36" t="str">
        <f>IF($A48="","",INDEX({"Unknown/None","Basic","Intermediate","Proficient"},SkillsData!$E48+1))</f>
        <v>Unknown/None</v>
      </c>
      <c r="H48" s="35">
        <f t="shared" si="4"/>
        <v>2</v>
      </c>
      <c r="I48" s="35">
        <f t="shared" si="5"/>
        <v>0</v>
      </c>
      <c r="J48" s="35">
        <f t="shared" si="6"/>
        <v>2</v>
      </c>
      <c r="K48" s="35">
        <f>IF($A48="","",IFERROR(VLOOKUP(D48,Lookups!$A$8:$B$13,2,FALSE),1))</f>
        <v>1.3</v>
      </c>
      <c r="L48" s="35">
        <f>IF($A48="","",IF(E48="Y",INDEX(Lookups!$B:$B,MATCH("CriticalSafety_Y",Lookups!$A:$A,0)),INDEX(Lookups!$B:$B,MATCH("CriticalSafety_N",Lookups!$A:$A,0))))</f>
        <v>1.5</v>
      </c>
      <c r="M48" s="35">
        <f t="shared" si="7"/>
        <v>3.9000000000000004</v>
      </c>
      <c r="N48" s="35" t="str">
        <f>IF($A48="","",IF(M48&lt;INDEX(Lookups!$B:$B,MATCH("Green &lt;",Lookups!$A:$A,0)),"Green",IF(M48&lt;INDEX(Lookups!$B:$B,MATCH("Amber &lt;",Lookups!$A:$A,0)),"Amber","Red")))</f>
        <v>Red</v>
      </c>
      <c r="O48" s="35" t="str">
        <f>SkillsData!$G48</f>
        <v>Connector handling, cord safety, basic hazards.</v>
      </c>
    </row>
    <row r="49" spans="1:15" ht="14.25" customHeight="1" x14ac:dyDescent="0.3">
      <c r="A49" s="35" t="str">
        <f>IF(SkillsData!$A49="","",IFERROR(IF(VLOOKUP(SkillsData!$A49,Stakeholders!$A$3:$B$100,2,FALSE)="Y","Y",""),""))</f>
        <v>Y</v>
      </c>
      <c r="B49" s="35" t="str">
        <f>IF($A49="","",SkillsData!$A49)</f>
        <v>Emergency Responders</v>
      </c>
      <c r="C49" s="35" t="str">
        <f>IF($A49="","",SkillsData!$B49)</f>
        <v>High-Voltage Safety (L1)</v>
      </c>
      <c r="D49" s="35" t="str">
        <f>IF($A49="","",SkillsData!$C49)</f>
        <v>Safety</v>
      </c>
      <c r="E49" s="35" t="str">
        <f>IF($A49="","",SkillsData!$D49)</f>
        <v>Y</v>
      </c>
      <c r="F49" s="36" t="str">
        <f>IF($A49="","",SkillsData!$F49)</f>
        <v>Proficient</v>
      </c>
      <c r="G49" s="36" t="str">
        <f>IF($A49="","",INDEX({"Unknown/None","Basic","Intermediate","Proficient"},SkillsData!$E49+1))</f>
        <v>Unknown/None</v>
      </c>
      <c r="H49" s="35">
        <f t="shared" si="4"/>
        <v>3</v>
      </c>
      <c r="I49" s="35">
        <f t="shared" si="5"/>
        <v>0</v>
      </c>
      <c r="J49" s="35">
        <f t="shared" si="6"/>
        <v>3</v>
      </c>
      <c r="K49" s="35">
        <f>IF($A49="","",IFERROR(VLOOKUP(D49,Lookups!$A$8:$B$13,2,FALSE),1))</f>
        <v>1.3</v>
      </c>
      <c r="L49" s="35">
        <f>IF($A49="","",IF(E49="Y",INDEX(Lookups!$B:$B,MATCH("CriticalSafety_Y",Lookups!$A:$A,0)),INDEX(Lookups!$B:$B,MATCH("CriticalSafety_N",Lookups!$A:$A,0))))</f>
        <v>1.5</v>
      </c>
      <c r="M49" s="35">
        <f t="shared" si="7"/>
        <v>5.8500000000000005</v>
      </c>
      <c r="N49" s="35" t="str">
        <f>IF($A49="","",IF(M49&lt;INDEX(Lookups!$B:$B,MATCH("Green &lt;",Lookups!$A:$A,0)),"Green",IF(M49&lt;INDEX(Lookups!$B:$B,MATCH("Amber &lt;",Lookups!$A:$A,0)),"Amber","Red")))</f>
        <v>Red</v>
      </c>
      <c r="O49" s="35" t="str">
        <f>SkillsData!$G49</f>
        <v>PPE, lock-out/tag-out, shock avoidance.</v>
      </c>
    </row>
    <row r="50" spans="1:15" ht="14.25" customHeight="1" x14ac:dyDescent="0.3">
      <c r="A50" s="35" t="str">
        <f>IF(SkillsData!$A50="","",IFERROR(IF(VLOOKUP(SkillsData!$A50,Stakeholders!$A$3:$B$100,2,FALSE)="Y","Y",""),""))</f>
        <v>Y</v>
      </c>
      <c r="B50" s="35" t="str">
        <f>IF($A50="","",SkillsData!$A50)</f>
        <v>Emergency Responders</v>
      </c>
      <c r="C50" s="35" t="str">
        <f>IF($A50="","",SkillsData!$B50)</f>
        <v>Battery Fundamentals &amp; BMS</v>
      </c>
      <c r="D50" s="35" t="str">
        <f>IF($A50="","",SkillsData!$C50)</f>
        <v>Technical</v>
      </c>
      <c r="E50" s="35" t="str">
        <f>IF($A50="","",SkillsData!$D50)</f>
        <v>N</v>
      </c>
      <c r="F50" s="36" t="str">
        <f>IF($A50="","",SkillsData!$F50)</f>
        <v>Intermediate</v>
      </c>
      <c r="G50" s="36" t="str">
        <f>IF($A50="","",INDEX({"Unknown/None","Basic","Intermediate","Proficient"},SkillsData!$E50+1))</f>
        <v>Unknown/None</v>
      </c>
      <c r="H50" s="35">
        <f t="shared" si="4"/>
        <v>2</v>
      </c>
      <c r="I50" s="35">
        <f t="shared" si="5"/>
        <v>0</v>
      </c>
      <c r="J50" s="35">
        <f t="shared" si="6"/>
        <v>2</v>
      </c>
      <c r="K50" s="35">
        <f>IF($A50="","",IFERROR(VLOOKUP(D50,Lookups!$A$8:$B$13,2,FALSE),1))</f>
        <v>1.2</v>
      </c>
      <c r="L50" s="35">
        <f>IF($A50="","",IF(E50="Y",INDEX(Lookups!$B:$B,MATCH("CriticalSafety_Y",Lookups!$A:$A,0)),INDEX(Lookups!$B:$B,MATCH("CriticalSafety_N",Lookups!$A:$A,0))))</f>
        <v>1</v>
      </c>
      <c r="M50" s="35">
        <f t="shared" si="7"/>
        <v>2.4</v>
      </c>
      <c r="N50" s="35" t="str">
        <f>IF($A50="","",IF(M50&lt;INDEX(Lookups!$B:$B,MATCH("Green &lt;",Lookups!$A:$A,0)),"Green",IF(M50&lt;INDEX(Lookups!$B:$B,MATCH("Amber &lt;",Lookups!$A:$A,0)),"Amber","Red")))</f>
        <v>Red</v>
      </c>
      <c r="O50" s="35" t="str">
        <f>SkillsData!$G50</f>
        <v>Battery types, SoH/SoC, thermal mgmt.</v>
      </c>
    </row>
    <row r="51" spans="1:15" ht="14.25" customHeight="1" x14ac:dyDescent="0.3">
      <c r="A51" s="35" t="str">
        <f>IF(SkillsData!$A51="","",IFERROR(IF(VLOOKUP(SkillsData!$A51,Stakeholders!$A$3:$B$100,2,FALSE)="Y","Y",""),""))</f>
        <v>Y</v>
      </c>
      <c r="B51" s="35" t="str">
        <f>IF($A51="","",SkillsData!$A51)</f>
        <v>Emergency Responders</v>
      </c>
      <c r="C51" s="35" t="str">
        <f>IF($A51="","",SkillsData!$B51)</f>
        <v>Emergency Response for EVs</v>
      </c>
      <c r="D51" s="35" t="str">
        <f>IF($A51="","",SkillsData!$C51)</f>
        <v>Safety</v>
      </c>
      <c r="E51" s="35" t="str">
        <f>IF($A51="","",SkillsData!$D51)</f>
        <v>Y</v>
      </c>
      <c r="F51" s="36" t="str">
        <f>IF($A51="","",SkillsData!$F51)</f>
        <v>Intermediate</v>
      </c>
      <c r="G51" s="36" t="str">
        <f>IF($A51="","",INDEX({"Unknown/None","Basic","Intermediate","Proficient"},SkillsData!$E51+1))</f>
        <v>Basic</v>
      </c>
      <c r="H51" s="35">
        <f t="shared" si="4"/>
        <v>2</v>
      </c>
      <c r="I51" s="35">
        <f t="shared" si="5"/>
        <v>1</v>
      </c>
      <c r="J51" s="35">
        <f t="shared" si="6"/>
        <v>1</v>
      </c>
      <c r="K51" s="35">
        <f>IF($A51="","",IFERROR(VLOOKUP(D51,Lookups!$A$8:$B$13,2,FALSE),1))</f>
        <v>1.3</v>
      </c>
      <c r="L51" s="35">
        <f>IF($A51="","",IF(E51="Y",INDEX(Lookups!$B:$B,MATCH("CriticalSafety_Y",Lookups!$A:$A,0)),INDEX(Lookups!$B:$B,MATCH("CriticalSafety_N",Lookups!$A:$A,0))))</f>
        <v>1.5</v>
      </c>
      <c r="M51" s="35">
        <f t="shared" si="7"/>
        <v>1.9500000000000002</v>
      </c>
      <c r="N51" s="35" t="str">
        <f>IF($A51="","",IF(M51&lt;INDEX(Lookups!$B:$B,MATCH("Green &lt;",Lookups!$A:$A,0)),"Green",IF(M51&lt;INDEX(Lookups!$B:$B,MATCH("Amber &lt;",Lookups!$A:$A,0)),"Amber","Red")))</f>
        <v>Red</v>
      </c>
      <c r="O51" s="35" t="str">
        <f>SkillsData!$G51</f>
        <v>Fire response, isolation, handover.</v>
      </c>
    </row>
    <row r="52" spans="1:15" ht="14.25" customHeight="1" x14ac:dyDescent="0.3">
      <c r="A52" s="35" t="str">
        <f>IF(SkillsData!$A52="","",IFERROR(IF(VLOOKUP(SkillsData!$A52,Stakeholders!$A$3:$B$100,2,FALSE)="Y","Y",""),""))</f>
        <v>Y</v>
      </c>
      <c r="B52" s="35" t="str">
        <f>IF($A52="","",SkillsData!$A52)</f>
        <v>Emergency Responders</v>
      </c>
      <c r="C52" s="35" t="str">
        <f>IF($A52="","",SkillsData!$B52)</f>
        <v>Thermal runaway recognition + scene control for EV incidents</v>
      </c>
      <c r="D52" s="35" t="str">
        <f>IF($A52="","",SkillsData!$C52)</f>
        <v>Safety</v>
      </c>
      <c r="E52" s="35" t="str">
        <f>IF($A52="","",SkillsData!$D52)</f>
        <v>Y</v>
      </c>
      <c r="F52" s="36" t="str">
        <f>IF($A52="","",SkillsData!$F52)</f>
        <v>Intermediate</v>
      </c>
      <c r="G52" s="36" t="str">
        <f>IF($A52="","",INDEX({"Unknown/None","Basic","Intermediate","Proficient"},SkillsData!$E52+1))</f>
        <v>Unknown/None</v>
      </c>
      <c r="H52" s="35">
        <f t="shared" si="4"/>
        <v>2</v>
      </c>
      <c r="I52" s="35">
        <f t="shared" si="5"/>
        <v>0</v>
      </c>
      <c r="J52" s="35">
        <f t="shared" si="6"/>
        <v>2</v>
      </c>
      <c r="K52" s="35">
        <f>IF($A52="","",IFERROR(VLOOKUP(D52,Lookups!$A$8:$B$13,2,FALSE),1))</f>
        <v>1.3</v>
      </c>
      <c r="L52" s="35">
        <f>IF($A52="","",IF(E52="Y",INDEX(Lookups!$B:$B,MATCH("CriticalSafety_Y",Lookups!$A:$A,0)),INDEX(Lookups!$B:$B,MATCH("CriticalSafety_N",Lookups!$A:$A,0))))</f>
        <v>1.5</v>
      </c>
      <c r="M52" s="35">
        <f t="shared" si="7"/>
        <v>3.9000000000000004</v>
      </c>
      <c r="N52" s="35" t="str">
        <f>IF($A52="","",IF(M52&lt;INDEX(Lookups!$B:$B,MATCH("Green &lt;",Lookups!$A:$A,0)),"Green",IF(M52&lt;INDEX(Lookups!$B:$B,MATCH("Amber &lt;",Lookups!$A:$A,0)),"Amber","Red")))</f>
        <v>Red</v>
      </c>
      <c r="O52" s="35" t="str">
        <f>SkillsData!$G52</f>
        <v>Recognise thermal runaway; establish scene control; coordinate isolation and handover.</v>
      </c>
    </row>
    <row r="53" spans="1:15" ht="14.25" hidden="1" customHeight="1" x14ac:dyDescent="0.3">
      <c r="A53" s="35" t="str">
        <f>IF(SkillsData!$A53="","",IFERROR(IF(VLOOKUP(SkillsData!$A53,Stakeholders!$A$3:$B$100,2,FALSE)="Y","Y",""),""))</f>
        <v/>
      </c>
      <c r="B53" s="35" t="str">
        <f>IF($A53="","",SkillsData!$A53)</f>
        <v/>
      </c>
      <c r="C53" s="35" t="str">
        <f>IF($A53="","",SkillsData!$B53)</f>
        <v/>
      </c>
      <c r="D53" s="35" t="str">
        <f>IF($A53="","",SkillsData!$C53)</f>
        <v/>
      </c>
      <c r="E53" s="35" t="str">
        <f>IF($A53="","",SkillsData!$D53)</f>
        <v/>
      </c>
      <c r="F53" s="36" t="str">
        <f>IF($A53="","",SkillsData!$F53)</f>
        <v/>
      </c>
      <c r="G53" s="36" t="str">
        <f>IF($A53="","",INDEX({"Unknown/None","Basic","Intermediate","Proficient"},SkillsData!$E53+1))</f>
        <v/>
      </c>
      <c r="H53" s="35" t="str">
        <f t="shared" si="4"/>
        <v/>
      </c>
      <c r="I53" s="35" t="str">
        <f t="shared" si="5"/>
        <v/>
      </c>
      <c r="J53" s="35" t="str">
        <f t="shared" si="6"/>
        <v/>
      </c>
      <c r="K53" s="35" t="str">
        <f>IF($A53="","",IFERROR(VLOOKUP(D53,Lookups!$A$8:$B$13,2,FALSE),1))</f>
        <v/>
      </c>
      <c r="L53" s="35" t="str">
        <f>IF($A53="","",IF(E53="Y",INDEX(Lookups!$B:$B,MATCH("CriticalSafety_Y",Lookups!$A:$A,0)),INDEX(Lookups!$B:$B,MATCH("CriticalSafety_N",Lookups!$A:$A,0))))</f>
        <v/>
      </c>
      <c r="M53" s="35" t="str">
        <f t="shared" si="7"/>
        <v/>
      </c>
      <c r="N53" s="35" t="str">
        <f>IF($A53="","",IF(M53&lt;INDEX(Lookups!$B:$B,MATCH("Green &lt;",Lookups!$A:$A,0)),"Green",IF(M53&lt;INDEX(Lookups!$B:$B,MATCH("Amber &lt;",Lookups!$A:$A,0)),"Amber","Red")))</f>
        <v/>
      </c>
      <c r="O53" s="35">
        <f>SkillsData!$G53</f>
        <v>0</v>
      </c>
    </row>
    <row r="54" spans="1:15" ht="14.25" hidden="1" customHeight="1" x14ac:dyDescent="0.3">
      <c r="A54" s="35" t="str">
        <f>IF(SkillsData!$A54="","",IFERROR(IF(VLOOKUP(SkillsData!$A54,Stakeholders!$A$3:$B$100,2,FALSE)="Y","Y",""),""))</f>
        <v/>
      </c>
      <c r="B54" s="35" t="str">
        <f>IF($A54="","",SkillsData!$A54)</f>
        <v/>
      </c>
      <c r="C54" s="35" t="str">
        <f>IF($A54="","",SkillsData!$B54)</f>
        <v/>
      </c>
      <c r="D54" s="35" t="str">
        <f>IF($A54="","",SkillsData!$C54)</f>
        <v/>
      </c>
      <c r="E54" s="35" t="str">
        <f>IF($A54="","",SkillsData!$D54)</f>
        <v/>
      </c>
      <c r="F54" s="36" t="str">
        <f>IF($A54="","",SkillsData!$F54)</f>
        <v/>
      </c>
      <c r="G54" s="36" t="str">
        <f>IF($A54="","",INDEX({"Unknown/None","Basic","Intermediate","Proficient"},SkillsData!$E54+1))</f>
        <v/>
      </c>
      <c r="H54" s="35" t="str">
        <f t="shared" si="4"/>
        <v/>
      </c>
      <c r="I54" s="35" t="str">
        <f t="shared" si="5"/>
        <v/>
      </c>
      <c r="J54" s="35" t="str">
        <f t="shared" si="6"/>
        <v/>
      </c>
      <c r="K54" s="35" t="str">
        <f>IF($A54="","",IFERROR(VLOOKUP(D54,Lookups!$A$8:$B$13,2,FALSE),1))</f>
        <v/>
      </c>
      <c r="L54" s="35" t="str">
        <f>IF($A54="","",IF(E54="Y",INDEX(Lookups!$B:$B,MATCH("CriticalSafety_Y",Lookups!$A:$A,0)),INDEX(Lookups!$B:$B,MATCH("CriticalSafety_N",Lookups!$A:$A,0))))</f>
        <v/>
      </c>
      <c r="M54" s="35" t="str">
        <f t="shared" si="7"/>
        <v/>
      </c>
      <c r="N54" s="35" t="str">
        <f>IF($A54="","",IF(M54&lt;INDEX(Lookups!$B:$B,MATCH("Green &lt;",Lookups!$A:$A,0)),"Green",IF(M54&lt;INDEX(Lookups!$B:$B,MATCH("Amber &lt;",Lookups!$A:$A,0)),"Amber","Red")))</f>
        <v/>
      </c>
      <c r="O54" s="35">
        <f>SkillsData!$G54</f>
        <v>0</v>
      </c>
    </row>
    <row r="55" spans="1:15" ht="14.25" hidden="1" customHeight="1" x14ac:dyDescent="0.3">
      <c r="A55" s="35" t="str">
        <f>IF(SkillsData!$A55="","",IFERROR(IF(VLOOKUP(SkillsData!$A55,Stakeholders!$A$3:$B$100,2,FALSE)="Y","Y",""),""))</f>
        <v/>
      </c>
      <c r="B55" s="35" t="str">
        <f>IF($A55="","",SkillsData!$A55)</f>
        <v/>
      </c>
      <c r="C55" s="35" t="str">
        <f>IF($A55="","",SkillsData!$B55)</f>
        <v/>
      </c>
      <c r="D55" s="35" t="str">
        <f>IF($A55="","",SkillsData!$C55)</f>
        <v/>
      </c>
      <c r="E55" s="35" t="str">
        <f>IF($A55="","",SkillsData!$D55)</f>
        <v/>
      </c>
      <c r="F55" s="36" t="str">
        <f>IF($A55="","",SkillsData!$F55)</f>
        <v/>
      </c>
      <c r="G55" s="36" t="str">
        <f>IF($A55="","",INDEX({"Unknown/None","Basic","Intermediate","Proficient"},SkillsData!$E55+1))</f>
        <v/>
      </c>
      <c r="H55" s="35" t="str">
        <f t="shared" si="4"/>
        <v/>
      </c>
      <c r="I55" s="35" t="str">
        <f t="shared" si="5"/>
        <v/>
      </c>
      <c r="J55" s="35" t="str">
        <f t="shared" si="6"/>
        <v/>
      </c>
      <c r="K55" s="35" t="str">
        <f>IF($A55="","",IFERROR(VLOOKUP(D55,Lookups!$A$8:$B$13,2,FALSE),1))</f>
        <v/>
      </c>
      <c r="L55" s="35" t="str">
        <f>IF($A55="","",IF(E55="Y",INDEX(Lookups!$B:$B,MATCH("CriticalSafety_Y",Lookups!$A:$A,0)),INDEX(Lookups!$B:$B,MATCH("CriticalSafety_N",Lookups!$A:$A,0))))</f>
        <v/>
      </c>
      <c r="M55" s="35" t="str">
        <f t="shared" si="7"/>
        <v/>
      </c>
      <c r="N55" s="35" t="str">
        <f>IF($A55="","",IF(M55&lt;INDEX(Lookups!$B:$B,MATCH("Green &lt;",Lookups!$A:$A,0)),"Green",IF(M55&lt;INDEX(Lookups!$B:$B,MATCH("Amber &lt;",Lookups!$A:$A,0)),"Amber","Red")))</f>
        <v/>
      </c>
      <c r="O55" s="35">
        <f>SkillsData!$G55</f>
        <v>0</v>
      </c>
    </row>
    <row r="56" spans="1:15" ht="14.25" hidden="1" customHeight="1" x14ac:dyDescent="0.3">
      <c r="A56" s="35" t="str">
        <f>IF(SkillsData!$A56="","",IFERROR(IF(VLOOKUP(SkillsData!$A56,Stakeholders!$A$3:$B$100,2,FALSE)="Y","Y",""),""))</f>
        <v/>
      </c>
      <c r="B56" s="35" t="str">
        <f>IF($A56="","",SkillsData!$A56)</f>
        <v/>
      </c>
      <c r="C56" s="35" t="str">
        <f>IF($A56="","",SkillsData!$B56)</f>
        <v/>
      </c>
      <c r="D56" s="35" t="str">
        <f>IF($A56="","",SkillsData!$C56)</f>
        <v/>
      </c>
      <c r="E56" s="35" t="str">
        <f>IF($A56="","",SkillsData!$D56)</f>
        <v/>
      </c>
      <c r="F56" s="36" t="str">
        <f>IF($A56="","",SkillsData!$F56)</f>
        <v/>
      </c>
      <c r="G56" s="36" t="str">
        <f>IF($A56="","",INDEX({"Unknown/None","Basic","Intermediate","Proficient"},SkillsData!$E56+1))</f>
        <v/>
      </c>
      <c r="H56" s="35" t="str">
        <f t="shared" si="4"/>
        <v/>
      </c>
      <c r="I56" s="35" t="str">
        <f t="shared" si="5"/>
        <v/>
      </c>
      <c r="J56" s="35" t="str">
        <f t="shared" si="6"/>
        <v/>
      </c>
      <c r="K56" s="35" t="str">
        <f>IF($A56="","",IFERROR(VLOOKUP(D56,Lookups!$A$8:$B$13,2,FALSE),1))</f>
        <v/>
      </c>
      <c r="L56" s="35" t="str">
        <f>IF($A56="","",IF(E56="Y",INDEX(Lookups!$B:$B,MATCH("CriticalSafety_Y",Lookups!$A:$A,0)),INDEX(Lookups!$B:$B,MATCH("CriticalSafety_N",Lookups!$A:$A,0))))</f>
        <v/>
      </c>
      <c r="M56" s="35" t="str">
        <f t="shared" si="7"/>
        <v/>
      </c>
      <c r="N56" s="35" t="str">
        <f>IF($A56="","",IF(M56&lt;INDEX(Lookups!$B:$B,MATCH("Green &lt;",Lookups!$A:$A,0)),"Green",IF(M56&lt;INDEX(Lookups!$B:$B,MATCH("Amber &lt;",Lookups!$A:$A,0)),"Amber","Red")))</f>
        <v/>
      </c>
      <c r="O56" s="35">
        <f>SkillsData!$G56</f>
        <v>0</v>
      </c>
    </row>
    <row r="57" spans="1:15" ht="14.25" hidden="1" customHeight="1" x14ac:dyDescent="0.3">
      <c r="A57" s="35" t="str">
        <f>IF(SkillsData!$A57="","",IFERROR(IF(VLOOKUP(SkillsData!$A57,Stakeholders!$A$3:$B$100,2,FALSE)="Y","Y",""),""))</f>
        <v/>
      </c>
      <c r="B57" s="35" t="str">
        <f>IF($A57="","",SkillsData!$A57)</f>
        <v/>
      </c>
      <c r="C57" s="35" t="str">
        <f>IF($A57="","",SkillsData!$B57)</f>
        <v/>
      </c>
      <c r="D57" s="35" t="str">
        <f>IF($A57="","",SkillsData!$C57)</f>
        <v/>
      </c>
      <c r="E57" s="35" t="str">
        <f>IF($A57="","",SkillsData!$D57)</f>
        <v/>
      </c>
      <c r="F57" s="36" t="str">
        <f>IF($A57="","",SkillsData!$F57)</f>
        <v/>
      </c>
      <c r="G57" s="36" t="str">
        <f>IF($A57="","",INDEX({"Unknown/None","Basic","Intermediate","Proficient"},SkillsData!$E57+1))</f>
        <v/>
      </c>
      <c r="H57" s="35" t="str">
        <f t="shared" si="4"/>
        <v/>
      </c>
      <c r="I57" s="35" t="str">
        <f t="shared" si="5"/>
        <v/>
      </c>
      <c r="J57" s="35" t="str">
        <f t="shared" si="6"/>
        <v/>
      </c>
      <c r="K57" s="35" t="str">
        <f>IF($A57="","",IFERROR(VLOOKUP(D57,Lookups!$A$8:$B$13,2,FALSE),1))</f>
        <v/>
      </c>
      <c r="L57" s="35" t="str">
        <f>IF($A57="","",IF(E57="Y",INDEX(Lookups!$B:$B,MATCH("CriticalSafety_Y",Lookups!$A:$A,0)),INDEX(Lookups!$B:$B,MATCH("CriticalSafety_N",Lookups!$A:$A,0))))</f>
        <v/>
      </c>
      <c r="M57" s="35" t="str">
        <f t="shared" si="7"/>
        <v/>
      </c>
      <c r="N57" s="35" t="str">
        <f>IF($A57="","",IF(M57&lt;INDEX(Lookups!$B:$B,MATCH("Green &lt;",Lookups!$A:$A,0)),"Green",IF(M57&lt;INDEX(Lookups!$B:$B,MATCH("Amber &lt;",Lookups!$A:$A,0)),"Amber","Red")))</f>
        <v/>
      </c>
      <c r="O57" s="35">
        <f>SkillsData!$G57</f>
        <v>0</v>
      </c>
    </row>
    <row r="58" spans="1:15" ht="14.25" hidden="1" customHeight="1" x14ac:dyDescent="0.3">
      <c r="A58" s="35" t="str">
        <f>IF(SkillsData!$A58="","",IFERROR(IF(VLOOKUP(SkillsData!$A58,Stakeholders!$A$3:$B$100,2,FALSE)="Y","Y",""),""))</f>
        <v/>
      </c>
      <c r="B58" s="35" t="str">
        <f>IF($A58="","",SkillsData!$A58)</f>
        <v/>
      </c>
      <c r="C58" s="35" t="str">
        <f>IF($A58="","",SkillsData!$B58)</f>
        <v/>
      </c>
      <c r="D58" s="35" t="str">
        <f>IF($A58="","",SkillsData!$C58)</f>
        <v/>
      </c>
      <c r="E58" s="35" t="str">
        <f>IF($A58="","",SkillsData!$D58)</f>
        <v/>
      </c>
      <c r="F58" s="36" t="str">
        <f>IF($A58="","",SkillsData!$F58)</f>
        <v/>
      </c>
      <c r="G58" s="36" t="str">
        <f>IF($A58="","",INDEX({"Unknown/None","Basic","Intermediate","Proficient"},SkillsData!$E58+1))</f>
        <v/>
      </c>
      <c r="H58" s="35" t="str">
        <f t="shared" si="4"/>
        <v/>
      </c>
      <c r="I58" s="35" t="str">
        <f t="shared" si="5"/>
        <v/>
      </c>
      <c r="J58" s="35" t="str">
        <f t="shared" si="6"/>
        <v/>
      </c>
      <c r="K58" s="35" t="str">
        <f>IF($A58="","",IFERROR(VLOOKUP(D58,Lookups!$A$8:$B$13,2,FALSE),1))</f>
        <v/>
      </c>
      <c r="L58" s="35" t="str">
        <f>IF($A58="","",IF(E58="Y",INDEX(Lookups!$B:$B,MATCH("CriticalSafety_Y",Lookups!$A:$A,0)),INDEX(Lookups!$B:$B,MATCH("CriticalSafety_N",Lookups!$A:$A,0))))</f>
        <v/>
      </c>
      <c r="M58" s="35" t="str">
        <f t="shared" si="7"/>
        <v/>
      </c>
      <c r="N58" s="35" t="str">
        <f>IF($A58="","",IF(M58&lt;INDEX(Lookups!$B:$B,MATCH("Green &lt;",Lookups!$A:$A,0)),"Green",IF(M58&lt;INDEX(Lookups!$B:$B,MATCH("Amber &lt;",Lookups!$A:$A,0)),"Amber","Red")))</f>
        <v/>
      </c>
      <c r="O58" s="35">
        <f>SkillsData!$G58</f>
        <v>0</v>
      </c>
    </row>
    <row r="59" spans="1:15" ht="14.25" hidden="1" customHeight="1" x14ac:dyDescent="0.3">
      <c r="A59" s="35" t="str">
        <f>IF(SkillsData!$A59="","",IFERROR(IF(VLOOKUP(SkillsData!$A59,Stakeholders!$A$3:$B$100,2,FALSE)="Y","Y",""),""))</f>
        <v/>
      </c>
      <c r="B59" s="35" t="str">
        <f>IF($A59="","",SkillsData!$A59)</f>
        <v/>
      </c>
      <c r="C59" s="35" t="str">
        <f>IF($A59="","",SkillsData!$B59)</f>
        <v/>
      </c>
      <c r="D59" s="35" t="str">
        <f>IF($A59="","",SkillsData!$C59)</f>
        <v/>
      </c>
      <c r="E59" s="35" t="str">
        <f>IF($A59="","",SkillsData!$D59)</f>
        <v/>
      </c>
      <c r="F59" s="36" t="str">
        <f>IF($A59="","",SkillsData!$F59)</f>
        <v/>
      </c>
      <c r="G59" s="36" t="str">
        <f>IF($A59="","",INDEX({"Unknown/None","Basic","Intermediate","Proficient"},SkillsData!$E59+1))</f>
        <v/>
      </c>
      <c r="H59" s="35" t="str">
        <f t="shared" si="4"/>
        <v/>
      </c>
      <c r="I59" s="35" t="str">
        <f t="shared" si="5"/>
        <v/>
      </c>
      <c r="J59" s="35" t="str">
        <f t="shared" si="6"/>
        <v/>
      </c>
      <c r="K59" s="35" t="str">
        <f>IF($A59="","",IFERROR(VLOOKUP(D59,Lookups!$A$8:$B$13,2,FALSE),1))</f>
        <v/>
      </c>
      <c r="L59" s="35" t="str">
        <f>IF($A59="","",IF(E59="Y",INDEX(Lookups!$B:$B,MATCH("CriticalSafety_Y",Lookups!$A:$A,0)),INDEX(Lookups!$B:$B,MATCH("CriticalSafety_N",Lookups!$A:$A,0))))</f>
        <v/>
      </c>
      <c r="M59" s="35" t="str">
        <f t="shared" si="7"/>
        <v/>
      </c>
      <c r="N59" s="35" t="str">
        <f>IF($A59="","",IF(M59&lt;INDEX(Lookups!$B:$B,MATCH("Green &lt;",Lookups!$A:$A,0)),"Green",IF(M59&lt;INDEX(Lookups!$B:$B,MATCH("Amber &lt;",Lookups!$A:$A,0)),"Amber","Red")))</f>
        <v/>
      </c>
      <c r="O59" s="35">
        <f>SkillsData!$G59</f>
        <v>0</v>
      </c>
    </row>
    <row r="60" spans="1:15" ht="14.25" hidden="1" customHeight="1" x14ac:dyDescent="0.3">
      <c r="A60" s="35" t="str">
        <f>IF(SkillsData!$A60="","",IFERROR(IF(VLOOKUP(SkillsData!$A60,Stakeholders!$A$3:$B$100,2,FALSE)="Y","Y",""),""))</f>
        <v/>
      </c>
      <c r="B60" s="35" t="str">
        <f>IF($A60="","",SkillsData!$A60)</f>
        <v/>
      </c>
      <c r="C60" s="35" t="str">
        <f>IF($A60="","",SkillsData!$B60)</f>
        <v/>
      </c>
      <c r="D60" s="35" t="str">
        <f>IF($A60="","",SkillsData!$C60)</f>
        <v/>
      </c>
      <c r="E60" s="35" t="str">
        <f>IF($A60="","",SkillsData!$D60)</f>
        <v/>
      </c>
      <c r="F60" s="36" t="str">
        <f>IF($A60="","",SkillsData!$F60)</f>
        <v/>
      </c>
      <c r="G60" s="36" t="str">
        <f>IF($A60="","",INDEX({"Unknown/None","Basic","Intermediate","Proficient"},SkillsData!$E60+1))</f>
        <v/>
      </c>
      <c r="H60" s="35" t="str">
        <f t="shared" si="4"/>
        <v/>
      </c>
      <c r="I60" s="35" t="str">
        <f t="shared" si="5"/>
        <v/>
      </c>
      <c r="J60" s="35" t="str">
        <f t="shared" si="6"/>
        <v/>
      </c>
      <c r="K60" s="35" t="str">
        <f>IF($A60="","",IFERROR(VLOOKUP(D60,Lookups!$A$8:$B$13,2,FALSE),1))</f>
        <v/>
      </c>
      <c r="L60" s="35" t="str">
        <f>IF($A60="","",IF(E60="Y",INDEX(Lookups!$B:$B,MATCH("CriticalSafety_Y",Lookups!$A:$A,0)),INDEX(Lookups!$B:$B,MATCH("CriticalSafety_N",Lookups!$A:$A,0))))</f>
        <v/>
      </c>
      <c r="M60" s="35" t="str">
        <f t="shared" si="7"/>
        <v/>
      </c>
      <c r="N60" s="35" t="str">
        <f>IF($A60="","",IF(M60&lt;INDEX(Lookups!$B:$B,MATCH("Green &lt;",Lookups!$A:$A,0)),"Green",IF(M60&lt;INDEX(Lookups!$B:$B,MATCH("Amber &lt;",Lookups!$A:$A,0)),"Amber","Red")))</f>
        <v/>
      </c>
      <c r="O60" s="35">
        <f>SkillsData!$G60</f>
        <v>0</v>
      </c>
    </row>
    <row r="61" spans="1:15" ht="14.25" hidden="1" customHeight="1" x14ac:dyDescent="0.3">
      <c r="A61" s="35" t="str">
        <f>IF(SkillsData!$A61="","",IFERROR(IF(VLOOKUP(SkillsData!$A61,Stakeholders!$A$3:$B$100,2,FALSE)="Y","Y",""),""))</f>
        <v/>
      </c>
      <c r="B61" s="35" t="str">
        <f>IF($A61="","",SkillsData!$A61)</f>
        <v/>
      </c>
      <c r="C61" s="35" t="str">
        <f>IF($A61="","",SkillsData!$B61)</f>
        <v/>
      </c>
      <c r="D61" s="35" t="str">
        <f>IF($A61="","",SkillsData!$C61)</f>
        <v/>
      </c>
      <c r="E61" s="35" t="str">
        <f>IF($A61="","",SkillsData!$D61)</f>
        <v/>
      </c>
      <c r="F61" s="36" t="str">
        <f>IF($A61="","",SkillsData!$F61)</f>
        <v/>
      </c>
      <c r="G61" s="36" t="str">
        <f>IF($A61="","",INDEX({"Unknown/None","Basic","Intermediate","Proficient"},SkillsData!$E61+1))</f>
        <v/>
      </c>
      <c r="H61" s="35" t="str">
        <f t="shared" si="4"/>
        <v/>
      </c>
      <c r="I61" s="35" t="str">
        <f t="shared" si="5"/>
        <v/>
      </c>
      <c r="J61" s="35" t="str">
        <f t="shared" si="6"/>
        <v/>
      </c>
      <c r="K61" s="35" t="str">
        <f>IF($A61="","",IFERROR(VLOOKUP(D61,Lookups!$A$8:$B$13,2,FALSE),1))</f>
        <v/>
      </c>
      <c r="L61" s="35" t="str">
        <f>IF($A61="","",IF(E61="Y",INDEX(Lookups!$B:$B,MATCH("CriticalSafety_Y",Lookups!$A:$A,0)),INDEX(Lookups!$B:$B,MATCH("CriticalSafety_N",Lookups!$A:$A,0))))</f>
        <v/>
      </c>
      <c r="M61" s="35" t="str">
        <f t="shared" si="7"/>
        <v/>
      </c>
      <c r="N61" s="35" t="str">
        <f>IF($A61="","",IF(M61&lt;INDEX(Lookups!$B:$B,MATCH("Green &lt;",Lookups!$A:$A,0)),"Green",IF(M61&lt;INDEX(Lookups!$B:$B,MATCH("Amber &lt;",Lookups!$A:$A,0)),"Amber","Red")))</f>
        <v/>
      </c>
      <c r="O61" s="35">
        <f>SkillsData!$G61</f>
        <v>0</v>
      </c>
    </row>
    <row r="62" spans="1:15" ht="14.25" hidden="1" customHeight="1" x14ac:dyDescent="0.3">
      <c r="A62" s="35" t="str">
        <f>IF(SkillsData!$A62="","",IFERROR(IF(VLOOKUP(SkillsData!$A62,Stakeholders!$A$3:$B$100,2,FALSE)="Y","Y",""),""))</f>
        <v/>
      </c>
      <c r="B62" s="35" t="str">
        <f>IF($A62="","",SkillsData!$A62)</f>
        <v/>
      </c>
      <c r="C62" s="35" t="str">
        <f>IF($A62="","",SkillsData!$B62)</f>
        <v/>
      </c>
      <c r="D62" s="35" t="str">
        <f>IF($A62="","",SkillsData!$C62)</f>
        <v/>
      </c>
      <c r="E62" s="35" t="str">
        <f>IF($A62="","",SkillsData!$D62)</f>
        <v/>
      </c>
      <c r="F62" s="36" t="str">
        <f>IF($A62="","",SkillsData!$F62)</f>
        <v/>
      </c>
      <c r="G62" s="36" t="str">
        <f>IF($A62="","",INDEX({"Unknown/None","Basic","Intermediate","Proficient"},SkillsData!$E62+1))</f>
        <v/>
      </c>
      <c r="H62" s="35" t="str">
        <f t="shared" si="4"/>
        <v/>
      </c>
      <c r="I62" s="35" t="str">
        <f t="shared" si="5"/>
        <v/>
      </c>
      <c r="J62" s="35" t="str">
        <f t="shared" si="6"/>
        <v/>
      </c>
      <c r="K62" s="35" t="str">
        <f>IF($A62="","",IFERROR(VLOOKUP(D62,Lookups!$A$8:$B$13,2,FALSE),1))</f>
        <v/>
      </c>
      <c r="L62" s="35" t="str">
        <f>IF($A62="","",IF(E62="Y",INDEX(Lookups!$B:$B,MATCH("CriticalSafety_Y",Lookups!$A:$A,0)),INDEX(Lookups!$B:$B,MATCH("CriticalSafety_N",Lookups!$A:$A,0))))</f>
        <v/>
      </c>
      <c r="M62" s="35" t="str">
        <f t="shared" si="7"/>
        <v/>
      </c>
      <c r="N62" s="35" t="str">
        <f>IF($A62="","",IF(M62&lt;INDEX(Lookups!$B:$B,MATCH("Green &lt;",Lookups!$A:$A,0)),"Green",IF(M62&lt;INDEX(Lookups!$B:$B,MATCH("Amber &lt;",Lookups!$A:$A,0)),"Amber","Red")))</f>
        <v/>
      </c>
      <c r="O62" s="35">
        <f>SkillsData!$G62</f>
        <v>0</v>
      </c>
    </row>
    <row r="63" spans="1:15" ht="14.25" customHeight="1" x14ac:dyDescent="0.3">
      <c r="A63" s="35" t="str">
        <f>IF(SkillsData!$A63="","",IFERROR(IF(VLOOKUP(SkillsData!$A63,Stakeholders!$A$3:$B$100,2,FALSE)="Y","Y",""),""))</f>
        <v>Y</v>
      </c>
      <c r="B63" s="35" t="str">
        <f>IF($A63="","",SkillsData!$A63)</f>
        <v>Regulatory Authorities (Transport)</v>
      </c>
      <c r="C63" s="35" t="str">
        <f>IF($A63="","",SkillsData!$B63)</f>
        <v>EV Policy &amp; Standards</v>
      </c>
      <c r="D63" s="35" t="str">
        <f>IF($A63="","",SkillsData!$C63)</f>
        <v>Governance</v>
      </c>
      <c r="E63" s="35" t="str">
        <f>IF($A63="","",SkillsData!$D63)</f>
        <v>N</v>
      </c>
      <c r="F63" s="36" t="str">
        <f>IF($A63="","",SkillsData!$F63)</f>
        <v>Basic</v>
      </c>
      <c r="G63" s="36" t="str">
        <f>IF($A63="","",INDEX({"Unknown/None","Basic","Intermediate","Proficient"},SkillsData!$E63+1))</f>
        <v>Basic</v>
      </c>
      <c r="H63" s="35">
        <f t="shared" si="4"/>
        <v>1</v>
      </c>
      <c r="I63" s="35">
        <f t="shared" si="5"/>
        <v>1</v>
      </c>
      <c r="J63" s="35">
        <f t="shared" si="6"/>
        <v>0</v>
      </c>
      <c r="K63" s="35">
        <f>IF($A63="","",IFERROR(VLOOKUP(D63,Lookups!$A$8:$B$13,2,FALSE),1))</f>
        <v>1</v>
      </c>
      <c r="L63" s="35">
        <f>IF($A63="","",IF(E63="Y",INDEX(Lookups!$B:$B,MATCH("CriticalSafety_Y",Lookups!$A:$A,0)),INDEX(Lookups!$B:$B,MATCH("CriticalSafety_N",Lookups!$A:$A,0))))</f>
        <v>1</v>
      </c>
      <c r="M63" s="35">
        <f t="shared" si="7"/>
        <v>0</v>
      </c>
      <c r="N63" s="35" t="str">
        <f>IF($A63="","",IF(M63&lt;INDEX(Lookups!$B:$B,MATCH("Green &lt;",Lookups!$A:$A,0)),"Green",IF(M63&lt;INDEX(Lookups!$B:$B,MATCH("Amber &lt;",Lookups!$A:$A,0)),"Amber","Red")))</f>
        <v>Green</v>
      </c>
      <c r="O63" s="35" t="str">
        <f>SkillsData!$G63</f>
        <v>Homologation, safety codes, licensing.</v>
      </c>
    </row>
    <row r="64" spans="1:15" ht="14.25" customHeight="1" x14ac:dyDescent="0.3">
      <c r="A64" s="35" t="str">
        <f>IF(SkillsData!$A64="","",IFERROR(IF(VLOOKUP(SkillsData!$A64,Stakeholders!$A$3:$B$100,2,FALSE)="Y","Y",""),""))</f>
        <v>Y</v>
      </c>
      <c r="B64" s="35" t="str">
        <f>IF($A64="","",SkillsData!$A64)</f>
        <v>Regulatory Authorities (Transport)</v>
      </c>
      <c r="C64" s="35" t="str">
        <f>IF($A64="","",SkillsData!$B64)</f>
        <v>ESIA &amp; Battery E-waste Basics</v>
      </c>
      <c r="D64" s="35" t="str">
        <f>IF($A64="","",SkillsData!$C64)</f>
        <v>Governance</v>
      </c>
      <c r="E64" s="35" t="str">
        <f>IF($A64="","",SkillsData!$D64)</f>
        <v>N</v>
      </c>
      <c r="F64" s="36" t="str">
        <f>IF($A64="","",SkillsData!$F64)</f>
        <v>Basic</v>
      </c>
      <c r="G64" s="36" t="str">
        <f>IF($A64="","",INDEX({"Unknown/None","Basic","Intermediate","Proficient"},SkillsData!$E64+1))</f>
        <v>Basic</v>
      </c>
      <c r="H64" s="35">
        <f t="shared" si="4"/>
        <v>1</v>
      </c>
      <c r="I64" s="35">
        <f t="shared" si="5"/>
        <v>1</v>
      </c>
      <c r="J64" s="35">
        <f t="shared" si="6"/>
        <v>0</v>
      </c>
      <c r="K64" s="35">
        <f>IF($A64="","",IFERROR(VLOOKUP(D64,Lookups!$A$8:$B$13,2,FALSE),1))</f>
        <v>1</v>
      </c>
      <c r="L64" s="35">
        <f>IF($A64="","",IF(E64="Y",INDEX(Lookups!$B:$B,MATCH("CriticalSafety_Y",Lookups!$A:$A,0)),INDEX(Lookups!$B:$B,MATCH("CriticalSafety_N",Lookups!$A:$A,0))))</f>
        <v>1</v>
      </c>
      <c r="M64" s="35">
        <f t="shared" si="7"/>
        <v>0</v>
      </c>
      <c r="N64" s="35" t="str">
        <f>IF($A64="","",IF(M64&lt;INDEX(Lookups!$B:$B,MATCH("Green &lt;",Lookups!$A:$A,0)),"Green",IF(M64&lt;INDEX(Lookups!$B:$B,MATCH("Amber &lt;",Lookups!$A:$A,0)),"Amber","Red")))</f>
        <v>Green</v>
      </c>
      <c r="O64" s="35" t="str">
        <f>SkillsData!$G64</f>
        <v>ESIA, recycling channels, storage.</v>
      </c>
    </row>
    <row r="65" spans="1:15" ht="14.25" hidden="1" customHeight="1" x14ac:dyDescent="0.3">
      <c r="A65" s="35" t="str">
        <f>IF(SkillsData!$A65="","",IFERROR(IF(VLOOKUP(SkillsData!$A65,Stakeholders!$A$3:$B$100,2,FALSE)="Y","Y",""),""))</f>
        <v/>
      </c>
      <c r="B65" s="35" t="str">
        <f>IF($A65="","",SkillsData!$A65)</f>
        <v/>
      </c>
      <c r="C65" s="35" t="str">
        <f>IF($A65="","",SkillsData!$B65)</f>
        <v/>
      </c>
      <c r="D65" s="35" t="str">
        <f>IF($A65="","",SkillsData!$C65)</f>
        <v/>
      </c>
      <c r="E65" s="35" t="str">
        <f>IF($A65="","",SkillsData!$D65)</f>
        <v/>
      </c>
      <c r="F65" s="36" t="str">
        <f>IF($A65="","",SkillsData!$F65)</f>
        <v/>
      </c>
      <c r="G65" s="36" t="str">
        <f>IF($A65="","",INDEX({"Unknown/None","Basic","Intermediate","Proficient"},SkillsData!$E65+1))</f>
        <v/>
      </c>
      <c r="H65" s="35" t="str">
        <f t="shared" si="4"/>
        <v/>
      </c>
      <c r="I65" s="35" t="str">
        <f t="shared" si="5"/>
        <v/>
      </c>
      <c r="J65" s="35" t="str">
        <f t="shared" si="6"/>
        <v/>
      </c>
      <c r="K65" s="35" t="str">
        <f>IF($A65="","",IFERROR(VLOOKUP(D65,Lookups!$A$8:$B$13,2,FALSE),1))</f>
        <v/>
      </c>
      <c r="L65" s="35" t="str">
        <f>IF($A65="","",IF(E65="Y",INDEX(Lookups!$B:$B,MATCH("CriticalSafety_Y",Lookups!$A:$A,0)),INDEX(Lookups!$B:$B,MATCH("CriticalSafety_N",Lookups!$A:$A,0))))</f>
        <v/>
      </c>
      <c r="M65" s="35" t="str">
        <f t="shared" si="7"/>
        <v/>
      </c>
      <c r="N65" s="35" t="str">
        <f>IF($A65="","",IF(M65&lt;INDEX(Lookups!$B:$B,MATCH("Green &lt;",Lookups!$A:$A,0)),"Green",IF(M65&lt;INDEX(Lookups!$B:$B,MATCH("Amber &lt;",Lookups!$A:$A,0)),"Amber","Red")))</f>
        <v/>
      </c>
      <c r="O65" s="35">
        <f>SkillsData!$G65</f>
        <v>0</v>
      </c>
    </row>
    <row r="66" spans="1:15" ht="14.25" hidden="1" customHeight="1" x14ac:dyDescent="0.3">
      <c r="A66" s="35" t="str">
        <f>IF(SkillsData!$A66="","",IFERROR(IF(VLOOKUP(SkillsData!$A66,Stakeholders!$A$3:$B$100,2,FALSE)="Y","Y",""),""))</f>
        <v/>
      </c>
      <c r="B66" s="35" t="str">
        <f>IF($A66="","",SkillsData!$A66)</f>
        <v/>
      </c>
      <c r="C66" s="35" t="str">
        <f>IF($A66="","",SkillsData!$B66)</f>
        <v/>
      </c>
      <c r="D66" s="35" t="str">
        <f>IF($A66="","",SkillsData!$C66)</f>
        <v/>
      </c>
      <c r="E66" s="35" t="str">
        <f>IF($A66="","",SkillsData!$D66)</f>
        <v/>
      </c>
      <c r="F66" s="36" t="str">
        <f>IF($A66="","",SkillsData!$F66)</f>
        <v/>
      </c>
      <c r="G66" s="36" t="str">
        <f>IF($A66="","",INDEX({"Unknown/None","Basic","Intermediate","Proficient"},SkillsData!$E66+1))</f>
        <v/>
      </c>
      <c r="H66" s="35" t="str">
        <f t="shared" si="4"/>
        <v/>
      </c>
      <c r="I66" s="35" t="str">
        <f t="shared" si="5"/>
        <v/>
      </c>
      <c r="J66" s="35" t="str">
        <f t="shared" si="6"/>
        <v/>
      </c>
      <c r="K66" s="35" t="str">
        <f>IF($A66="","",IFERROR(VLOOKUP(D66,Lookups!$A$8:$B$13,2,FALSE),1))</f>
        <v/>
      </c>
      <c r="L66" s="35" t="str">
        <f>IF($A66="","",IF(E66="Y",INDEX(Lookups!$B:$B,MATCH("CriticalSafety_Y",Lookups!$A:$A,0)),INDEX(Lookups!$B:$B,MATCH("CriticalSafety_N",Lookups!$A:$A,0))))</f>
        <v/>
      </c>
      <c r="M66" s="35" t="str">
        <f t="shared" si="7"/>
        <v/>
      </c>
      <c r="N66" s="35" t="str">
        <f>IF($A66="","",IF(M66&lt;INDEX(Lookups!$B:$B,MATCH("Green &lt;",Lookups!$A:$A,0)),"Green",IF(M66&lt;INDEX(Lookups!$B:$B,MATCH("Amber &lt;",Lookups!$A:$A,0)),"Amber","Red")))</f>
        <v/>
      </c>
      <c r="O66" s="35">
        <f>SkillsData!$G66</f>
        <v>0</v>
      </c>
    </row>
    <row r="67" spans="1:15" ht="14.25" hidden="1" customHeight="1" x14ac:dyDescent="0.3">
      <c r="A67" s="35" t="str">
        <f>IF(SkillsData!$A67="","",IFERROR(IF(VLOOKUP(SkillsData!$A67,Stakeholders!$A$3:$B$100,2,FALSE)="Y","Y",""),""))</f>
        <v/>
      </c>
      <c r="B67" s="35" t="str">
        <f>IF($A67="","",SkillsData!$A67)</f>
        <v/>
      </c>
      <c r="C67" s="35" t="str">
        <f>IF($A67="","",SkillsData!$B67)</f>
        <v/>
      </c>
      <c r="D67" s="35" t="str">
        <f>IF($A67="","",SkillsData!$C67)</f>
        <v/>
      </c>
      <c r="E67" s="35" t="str">
        <f>IF($A67="","",SkillsData!$D67)</f>
        <v/>
      </c>
      <c r="F67" s="36" t="str">
        <f>IF($A67="","",SkillsData!$F67)</f>
        <v/>
      </c>
      <c r="G67" s="36" t="str">
        <f>IF($A67="","",INDEX({"Unknown/None","Basic","Intermediate","Proficient"},SkillsData!$E67+1))</f>
        <v/>
      </c>
      <c r="H67" s="35" t="str">
        <f t="shared" ref="H67:H98" si="8">IF($A67="","",IF(F67="Unknown/None",0,IF(F67="Basic",1,IF(F67="Intermediate",2,IF(F67="Proficient",3,0)))))</f>
        <v/>
      </c>
      <c r="I67" s="35" t="str">
        <f t="shared" ref="I67:I98" si="9">IF($A67="","",IF(G67="Unknown/None",0,IF(G67="Basic",1,IF(G67="Intermediate",2,IF(G67="Proficient",3,0)))))</f>
        <v/>
      </c>
      <c r="J67" s="35" t="str">
        <f t="shared" ref="J67:J98" si="10">IF($A67="","",MAX(H67-I67,0))</f>
        <v/>
      </c>
      <c r="K67" s="35" t="str">
        <f>IF($A67="","",IFERROR(VLOOKUP(D67,Lookups!$A$8:$B$13,2,FALSE),1))</f>
        <v/>
      </c>
      <c r="L67" s="35" t="str">
        <f>IF($A67="","",IF(E67="Y",INDEX(Lookups!$B:$B,MATCH("CriticalSafety_Y",Lookups!$A:$A,0)),INDEX(Lookups!$B:$B,MATCH("CriticalSafety_N",Lookups!$A:$A,0))))</f>
        <v/>
      </c>
      <c r="M67" s="35" t="str">
        <f t="shared" ref="M67:M98" si="11">IF($A67="","",J67*K67*L67)</f>
        <v/>
      </c>
      <c r="N67" s="35" t="str">
        <f>IF($A67="","",IF(M67&lt;INDEX(Lookups!$B:$B,MATCH("Green &lt;",Lookups!$A:$A,0)),"Green",IF(M67&lt;INDEX(Lookups!$B:$B,MATCH("Amber &lt;",Lookups!$A:$A,0)),"Amber","Red")))</f>
        <v/>
      </c>
      <c r="O67" s="35">
        <f>SkillsData!$G67</f>
        <v>0</v>
      </c>
    </row>
    <row r="68" spans="1:15" ht="14.25" hidden="1" customHeight="1" x14ac:dyDescent="0.3">
      <c r="A68" s="35" t="str">
        <f>IF(SkillsData!$A68="","",IFERROR(IF(VLOOKUP(SkillsData!$A68,Stakeholders!$A$3:$B$100,2,FALSE)="Y","Y",""),""))</f>
        <v/>
      </c>
      <c r="B68" s="35" t="str">
        <f>IF($A68="","",SkillsData!$A68)</f>
        <v/>
      </c>
      <c r="C68" s="35" t="str">
        <f>IF($A68="","",SkillsData!$B68)</f>
        <v/>
      </c>
      <c r="D68" s="35" t="str">
        <f>IF($A68="","",SkillsData!$C68)</f>
        <v/>
      </c>
      <c r="E68" s="35" t="str">
        <f>IF($A68="","",SkillsData!$D68)</f>
        <v/>
      </c>
      <c r="F68" s="36" t="str">
        <f>IF($A68="","",SkillsData!$F68)</f>
        <v/>
      </c>
      <c r="G68" s="36" t="str">
        <f>IF($A68="","",INDEX({"Unknown/None","Basic","Intermediate","Proficient"},SkillsData!$E68+1))</f>
        <v/>
      </c>
      <c r="H68" s="35" t="str">
        <f t="shared" si="8"/>
        <v/>
      </c>
      <c r="I68" s="35" t="str">
        <f t="shared" si="9"/>
        <v/>
      </c>
      <c r="J68" s="35" t="str">
        <f t="shared" si="10"/>
        <v/>
      </c>
      <c r="K68" s="35" t="str">
        <f>IF($A68="","",IFERROR(VLOOKUP(D68,Lookups!$A$8:$B$13,2,FALSE),1))</f>
        <v/>
      </c>
      <c r="L68" s="35" t="str">
        <f>IF($A68="","",IF(E68="Y",INDEX(Lookups!$B:$B,MATCH("CriticalSafety_Y",Lookups!$A:$A,0)),INDEX(Lookups!$B:$B,MATCH("CriticalSafety_N",Lookups!$A:$A,0))))</f>
        <v/>
      </c>
      <c r="M68" s="35" t="str">
        <f t="shared" si="11"/>
        <v/>
      </c>
      <c r="N68" s="35" t="str">
        <f>IF($A68="","",IF(M68&lt;INDEX(Lookups!$B:$B,MATCH("Green &lt;",Lookups!$A:$A,0)),"Green",IF(M68&lt;INDEX(Lookups!$B:$B,MATCH("Amber &lt;",Lookups!$A:$A,0)),"Amber","Red")))</f>
        <v/>
      </c>
      <c r="O68" s="35">
        <f>SkillsData!$G68</f>
        <v>0</v>
      </c>
    </row>
    <row r="69" spans="1:15" ht="14.25" hidden="1" customHeight="1" x14ac:dyDescent="0.3">
      <c r="A69" s="35" t="str">
        <f>IF(SkillsData!$A69="","",IFERROR(IF(VLOOKUP(SkillsData!$A69,Stakeholders!$A$3:$B$100,2,FALSE)="Y","Y",""),""))</f>
        <v/>
      </c>
      <c r="B69" s="35" t="str">
        <f>IF($A69="","",SkillsData!$A69)</f>
        <v/>
      </c>
      <c r="C69" s="35" t="str">
        <f>IF($A69="","",SkillsData!$B69)</f>
        <v/>
      </c>
      <c r="D69" s="35" t="str">
        <f>IF($A69="","",SkillsData!$C69)</f>
        <v/>
      </c>
      <c r="E69" s="35" t="str">
        <f>IF($A69="","",SkillsData!$D69)</f>
        <v/>
      </c>
      <c r="F69" s="36" t="str">
        <f>IF($A69="","",SkillsData!$F69)</f>
        <v/>
      </c>
      <c r="G69" s="36" t="str">
        <f>IF($A69="","",INDEX({"Unknown/None","Basic","Intermediate","Proficient"},SkillsData!$E69+1))</f>
        <v/>
      </c>
      <c r="H69" s="35" t="str">
        <f t="shared" si="8"/>
        <v/>
      </c>
      <c r="I69" s="35" t="str">
        <f t="shared" si="9"/>
        <v/>
      </c>
      <c r="J69" s="35" t="str">
        <f t="shared" si="10"/>
        <v/>
      </c>
      <c r="K69" s="35" t="str">
        <f>IF($A69="","",IFERROR(VLOOKUP(D69,Lookups!$A$8:$B$13,2,FALSE),1))</f>
        <v/>
      </c>
      <c r="L69" s="35" t="str">
        <f>IF($A69="","",IF(E69="Y",INDEX(Lookups!$B:$B,MATCH("CriticalSafety_Y",Lookups!$A:$A,0)),INDEX(Lookups!$B:$B,MATCH("CriticalSafety_N",Lookups!$A:$A,0))))</f>
        <v/>
      </c>
      <c r="M69" s="35" t="str">
        <f t="shared" si="11"/>
        <v/>
      </c>
      <c r="N69" s="35" t="str">
        <f>IF($A69="","",IF(M69&lt;INDEX(Lookups!$B:$B,MATCH("Green &lt;",Lookups!$A:$A,0)),"Green",IF(M69&lt;INDEX(Lookups!$B:$B,MATCH("Amber &lt;",Lookups!$A:$A,0)),"Amber","Red")))</f>
        <v/>
      </c>
      <c r="O69" s="35">
        <f>SkillsData!$G69</f>
        <v>0</v>
      </c>
    </row>
    <row r="70" spans="1:15" ht="14.25" hidden="1" customHeight="1" x14ac:dyDescent="0.3">
      <c r="A70" s="35" t="str">
        <f>IF(SkillsData!$A70="","",IFERROR(IF(VLOOKUP(SkillsData!$A70,Stakeholders!$A$3:$B$100,2,FALSE)="Y","Y",""),""))</f>
        <v/>
      </c>
      <c r="B70" s="35" t="str">
        <f>IF($A70="","",SkillsData!$A70)</f>
        <v/>
      </c>
      <c r="C70" s="35" t="str">
        <f>IF($A70="","",SkillsData!$B70)</f>
        <v/>
      </c>
      <c r="D70" s="35" t="str">
        <f>IF($A70="","",SkillsData!$C70)</f>
        <v/>
      </c>
      <c r="E70" s="35" t="str">
        <f>IF($A70="","",SkillsData!$D70)</f>
        <v/>
      </c>
      <c r="F70" s="36" t="str">
        <f>IF($A70="","",SkillsData!$F70)</f>
        <v/>
      </c>
      <c r="G70" s="36" t="str">
        <f>IF($A70="","",INDEX({"Unknown/None","Basic","Intermediate","Proficient"},SkillsData!$E70+1))</f>
        <v/>
      </c>
      <c r="H70" s="35" t="str">
        <f t="shared" si="8"/>
        <v/>
      </c>
      <c r="I70" s="35" t="str">
        <f t="shared" si="9"/>
        <v/>
      </c>
      <c r="J70" s="35" t="str">
        <f t="shared" si="10"/>
        <v/>
      </c>
      <c r="K70" s="35" t="str">
        <f>IF($A70="","",IFERROR(VLOOKUP(D70,Lookups!$A$8:$B$13,2,FALSE),1))</f>
        <v/>
      </c>
      <c r="L70" s="35" t="str">
        <f>IF($A70="","",IF(E70="Y",INDEX(Lookups!$B:$B,MATCH("CriticalSafety_Y",Lookups!$A:$A,0)),INDEX(Lookups!$B:$B,MATCH("CriticalSafety_N",Lookups!$A:$A,0))))</f>
        <v/>
      </c>
      <c r="M70" s="35" t="str">
        <f t="shared" si="11"/>
        <v/>
      </c>
      <c r="N70" s="35" t="str">
        <f>IF($A70="","",IF(M70&lt;INDEX(Lookups!$B:$B,MATCH("Green &lt;",Lookups!$A:$A,0)),"Green",IF(M70&lt;INDEX(Lookups!$B:$B,MATCH("Amber &lt;",Lookups!$A:$A,0)),"Amber","Red")))</f>
        <v/>
      </c>
      <c r="O70" s="35">
        <f>SkillsData!$G70</f>
        <v>0</v>
      </c>
    </row>
    <row r="71" spans="1:15" ht="14.25" hidden="1" customHeight="1" x14ac:dyDescent="0.3">
      <c r="A71" s="35" t="str">
        <f>IF(SkillsData!$A71="","",IFERROR(IF(VLOOKUP(SkillsData!$A71,Stakeholders!$A$3:$B$100,2,FALSE)="Y","Y",""),""))</f>
        <v/>
      </c>
      <c r="B71" s="35" t="str">
        <f>IF($A71="","",SkillsData!$A71)</f>
        <v/>
      </c>
      <c r="C71" s="35" t="str">
        <f>IF($A71="","",SkillsData!$B71)</f>
        <v/>
      </c>
      <c r="D71" s="35" t="str">
        <f>IF($A71="","",SkillsData!$C71)</f>
        <v/>
      </c>
      <c r="E71" s="35" t="str">
        <f>IF($A71="","",SkillsData!$D71)</f>
        <v/>
      </c>
      <c r="F71" s="36" t="str">
        <f>IF($A71="","",SkillsData!$F71)</f>
        <v/>
      </c>
      <c r="G71" s="36" t="str">
        <f>IF($A71="","",INDEX({"Unknown/None","Basic","Intermediate","Proficient"},SkillsData!$E71+1))</f>
        <v/>
      </c>
      <c r="H71" s="35" t="str">
        <f t="shared" si="8"/>
        <v/>
      </c>
      <c r="I71" s="35" t="str">
        <f t="shared" si="9"/>
        <v/>
      </c>
      <c r="J71" s="35" t="str">
        <f t="shared" si="10"/>
        <v/>
      </c>
      <c r="K71" s="35" t="str">
        <f>IF($A71="","",IFERROR(VLOOKUP(D71,Lookups!$A$8:$B$13,2,FALSE),1))</f>
        <v/>
      </c>
      <c r="L71" s="35" t="str">
        <f>IF($A71="","",IF(E71="Y",INDEX(Lookups!$B:$B,MATCH("CriticalSafety_Y",Lookups!$A:$A,0)),INDEX(Lookups!$B:$B,MATCH("CriticalSafety_N",Lookups!$A:$A,0))))</f>
        <v/>
      </c>
      <c r="M71" s="35" t="str">
        <f t="shared" si="11"/>
        <v/>
      </c>
      <c r="N71" s="35" t="str">
        <f>IF($A71="","",IF(M71&lt;INDEX(Lookups!$B:$B,MATCH("Green &lt;",Lookups!$A:$A,0)),"Green",IF(M71&lt;INDEX(Lookups!$B:$B,MATCH("Amber &lt;",Lookups!$A:$A,0)),"Amber","Red")))</f>
        <v/>
      </c>
      <c r="O71" s="35">
        <f>SkillsData!$G71</f>
        <v>0</v>
      </c>
    </row>
    <row r="72" spans="1:15" ht="14.25" hidden="1" customHeight="1" x14ac:dyDescent="0.3">
      <c r="A72" s="35" t="str">
        <f>IF(SkillsData!$A72="","",IFERROR(IF(VLOOKUP(SkillsData!$A72,Stakeholders!$A$3:$B$100,2,FALSE)="Y","Y",""),""))</f>
        <v/>
      </c>
      <c r="B72" s="35" t="str">
        <f>IF($A72="","",SkillsData!$A72)</f>
        <v/>
      </c>
      <c r="C72" s="35" t="str">
        <f>IF($A72="","",SkillsData!$B72)</f>
        <v/>
      </c>
      <c r="D72" s="35" t="str">
        <f>IF($A72="","",SkillsData!$C72)</f>
        <v/>
      </c>
      <c r="E72" s="35" t="str">
        <f>IF($A72="","",SkillsData!$D72)</f>
        <v/>
      </c>
      <c r="F72" s="36" t="str">
        <f>IF($A72="","",SkillsData!$F72)</f>
        <v/>
      </c>
      <c r="G72" s="36" t="str">
        <f>IF($A72="","",INDEX({"Unknown/None","Basic","Intermediate","Proficient"},SkillsData!$E72+1))</f>
        <v/>
      </c>
      <c r="H72" s="35" t="str">
        <f t="shared" si="8"/>
        <v/>
      </c>
      <c r="I72" s="35" t="str">
        <f t="shared" si="9"/>
        <v/>
      </c>
      <c r="J72" s="35" t="str">
        <f t="shared" si="10"/>
        <v/>
      </c>
      <c r="K72" s="35" t="str">
        <f>IF($A72="","",IFERROR(VLOOKUP(D72,Lookups!$A$8:$B$13,2,FALSE),1))</f>
        <v/>
      </c>
      <c r="L72" s="35" t="str">
        <f>IF($A72="","",IF(E72="Y",INDEX(Lookups!$B:$B,MATCH("CriticalSafety_Y",Lookups!$A:$A,0)),INDEX(Lookups!$B:$B,MATCH("CriticalSafety_N",Lookups!$A:$A,0))))</f>
        <v/>
      </c>
      <c r="M72" s="35" t="str">
        <f t="shared" si="11"/>
        <v/>
      </c>
      <c r="N72" s="35" t="str">
        <f>IF($A72="","",IF(M72&lt;INDEX(Lookups!$B:$B,MATCH("Green &lt;",Lookups!$A:$A,0)),"Green",IF(M72&lt;INDEX(Lookups!$B:$B,MATCH("Amber &lt;",Lookups!$A:$A,0)),"Amber","Red")))</f>
        <v/>
      </c>
      <c r="O72" s="35">
        <f>SkillsData!$G72</f>
        <v>0</v>
      </c>
    </row>
    <row r="73" spans="1:15" ht="14.25" hidden="1" customHeight="1" x14ac:dyDescent="0.3">
      <c r="A73" s="35" t="str">
        <f>IF(SkillsData!$A73="","",IFERROR(IF(VLOOKUP(SkillsData!$A73,Stakeholders!$A$3:$B$100,2,FALSE)="Y","Y",""),""))</f>
        <v/>
      </c>
      <c r="B73" s="35" t="str">
        <f>IF($A73="","",SkillsData!$A73)</f>
        <v/>
      </c>
      <c r="C73" s="35" t="str">
        <f>IF($A73="","",SkillsData!$B73)</f>
        <v/>
      </c>
      <c r="D73" s="35" t="str">
        <f>IF($A73="","",SkillsData!$C73)</f>
        <v/>
      </c>
      <c r="E73" s="35" t="str">
        <f>IF($A73="","",SkillsData!$D73)</f>
        <v/>
      </c>
      <c r="F73" s="36" t="str">
        <f>IF($A73="","",SkillsData!$F73)</f>
        <v/>
      </c>
      <c r="G73" s="36" t="str">
        <f>IF($A73="","",INDEX({"Unknown/None","Basic","Intermediate","Proficient"},SkillsData!$E73+1))</f>
        <v/>
      </c>
      <c r="H73" s="35" t="str">
        <f t="shared" si="8"/>
        <v/>
      </c>
      <c r="I73" s="35" t="str">
        <f t="shared" si="9"/>
        <v/>
      </c>
      <c r="J73" s="35" t="str">
        <f t="shared" si="10"/>
        <v/>
      </c>
      <c r="K73" s="35" t="str">
        <f>IF($A73="","",IFERROR(VLOOKUP(D73,Lookups!$A$8:$B$13,2,FALSE),1))</f>
        <v/>
      </c>
      <c r="L73" s="35" t="str">
        <f>IF($A73="","",IF(E73="Y",INDEX(Lookups!$B:$B,MATCH("CriticalSafety_Y",Lookups!$A:$A,0)),INDEX(Lookups!$B:$B,MATCH("CriticalSafety_N",Lookups!$A:$A,0))))</f>
        <v/>
      </c>
      <c r="M73" s="35" t="str">
        <f t="shared" si="11"/>
        <v/>
      </c>
      <c r="N73" s="35" t="str">
        <f>IF($A73="","",IF(M73&lt;INDEX(Lookups!$B:$B,MATCH("Green &lt;",Lookups!$A:$A,0)),"Green",IF(M73&lt;INDEX(Lookups!$B:$B,MATCH("Amber &lt;",Lookups!$A:$A,0)),"Amber","Red")))</f>
        <v/>
      </c>
      <c r="O73" s="35">
        <f>SkillsData!$G73</f>
        <v>0</v>
      </c>
    </row>
    <row r="74" spans="1:15" ht="14.25" hidden="1" customHeight="1" x14ac:dyDescent="0.3">
      <c r="A74" s="35" t="str">
        <f>IF(SkillsData!$A74="","",IFERROR(IF(VLOOKUP(SkillsData!$A74,Stakeholders!$A$3:$B$100,2,FALSE)="Y","Y",""),""))</f>
        <v/>
      </c>
      <c r="B74" s="35" t="str">
        <f>IF($A74="","",SkillsData!$A74)</f>
        <v/>
      </c>
      <c r="C74" s="35" t="str">
        <f>IF($A74="","",SkillsData!$B74)</f>
        <v/>
      </c>
      <c r="D74" s="35" t="str">
        <f>IF($A74="","",SkillsData!$C74)</f>
        <v/>
      </c>
      <c r="E74" s="35" t="str">
        <f>IF($A74="","",SkillsData!$D74)</f>
        <v/>
      </c>
      <c r="F74" s="36" t="str">
        <f>IF($A74="","",SkillsData!$F74)</f>
        <v/>
      </c>
      <c r="G74" s="36" t="str">
        <f>IF($A74="","",INDEX({"Unknown/None","Basic","Intermediate","Proficient"},SkillsData!$E74+1))</f>
        <v/>
      </c>
      <c r="H74" s="35" t="str">
        <f t="shared" si="8"/>
        <v/>
      </c>
      <c r="I74" s="35" t="str">
        <f t="shared" si="9"/>
        <v/>
      </c>
      <c r="J74" s="35" t="str">
        <f t="shared" si="10"/>
        <v/>
      </c>
      <c r="K74" s="35" t="str">
        <f>IF($A74="","",IFERROR(VLOOKUP(D74,Lookups!$A$8:$B$13,2,FALSE),1))</f>
        <v/>
      </c>
      <c r="L74" s="35" t="str">
        <f>IF($A74="","",IF(E74="Y",INDEX(Lookups!$B:$B,MATCH("CriticalSafety_Y",Lookups!$A:$A,0)),INDEX(Lookups!$B:$B,MATCH("CriticalSafety_N",Lookups!$A:$A,0))))</f>
        <v/>
      </c>
      <c r="M74" s="35" t="str">
        <f t="shared" si="11"/>
        <v/>
      </c>
      <c r="N74" s="35" t="str">
        <f>IF($A74="","",IF(M74&lt;INDEX(Lookups!$B:$B,MATCH("Green &lt;",Lookups!$A:$A,0)),"Green",IF(M74&lt;INDEX(Lookups!$B:$B,MATCH("Amber &lt;",Lookups!$A:$A,0)),"Amber","Red")))</f>
        <v/>
      </c>
      <c r="O74" s="35">
        <f>SkillsData!$G74</f>
        <v>0</v>
      </c>
    </row>
    <row r="75" spans="1:15" ht="14.25" hidden="1" customHeight="1" x14ac:dyDescent="0.3">
      <c r="A75" s="35" t="str">
        <f>IF(SkillsData!$A75="","",IFERROR(IF(VLOOKUP(SkillsData!$A75,Stakeholders!$A$3:$B$100,2,FALSE)="Y","Y",""),""))</f>
        <v/>
      </c>
      <c r="B75" s="35" t="str">
        <f>IF($A75="","",SkillsData!$A75)</f>
        <v/>
      </c>
      <c r="C75" s="35" t="str">
        <f>IF($A75="","",SkillsData!$B75)</f>
        <v/>
      </c>
      <c r="D75" s="35" t="str">
        <f>IF($A75="","",SkillsData!$C75)</f>
        <v/>
      </c>
      <c r="E75" s="35" t="str">
        <f>IF($A75="","",SkillsData!$D75)</f>
        <v/>
      </c>
      <c r="F75" s="36" t="str">
        <f>IF($A75="","",SkillsData!$F75)</f>
        <v/>
      </c>
      <c r="G75" s="36" t="str">
        <f>IF($A75="","",INDEX({"Unknown/None","Basic","Intermediate","Proficient"},SkillsData!$E75+1))</f>
        <v/>
      </c>
      <c r="H75" s="35" t="str">
        <f t="shared" si="8"/>
        <v/>
      </c>
      <c r="I75" s="35" t="str">
        <f t="shared" si="9"/>
        <v/>
      </c>
      <c r="J75" s="35" t="str">
        <f t="shared" si="10"/>
        <v/>
      </c>
      <c r="K75" s="35" t="str">
        <f>IF($A75="","",IFERROR(VLOOKUP(D75,Lookups!$A$8:$B$13,2,FALSE),1))</f>
        <v/>
      </c>
      <c r="L75" s="35" t="str">
        <f>IF($A75="","",IF(E75="Y",INDEX(Lookups!$B:$B,MATCH("CriticalSafety_Y",Lookups!$A:$A,0)),INDEX(Lookups!$B:$B,MATCH("CriticalSafety_N",Lookups!$A:$A,0))))</f>
        <v/>
      </c>
      <c r="M75" s="35" t="str">
        <f t="shared" si="11"/>
        <v/>
      </c>
      <c r="N75" s="35" t="str">
        <f>IF($A75="","",IF(M75&lt;INDEX(Lookups!$B:$B,MATCH("Green &lt;",Lookups!$A:$A,0)),"Green",IF(M75&lt;INDEX(Lookups!$B:$B,MATCH("Amber &lt;",Lookups!$A:$A,0)),"Amber","Red")))</f>
        <v/>
      </c>
      <c r="O75" s="35">
        <f>SkillsData!$G75</f>
        <v>0</v>
      </c>
    </row>
    <row r="76" spans="1:15" ht="14.25" hidden="1" customHeight="1" x14ac:dyDescent="0.3">
      <c r="A76" s="35" t="str">
        <f>IF(SkillsData!$A76="","",IFERROR(IF(VLOOKUP(SkillsData!$A76,Stakeholders!$A$3:$B$100,2,FALSE)="Y","Y",""),""))</f>
        <v/>
      </c>
      <c r="B76" s="35" t="str">
        <f>IF($A76="","",SkillsData!$A76)</f>
        <v/>
      </c>
      <c r="C76" s="35" t="str">
        <f>IF($A76="","",SkillsData!$B76)</f>
        <v/>
      </c>
      <c r="D76" s="35" t="str">
        <f>IF($A76="","",SkillsData!$C76)</f>
        <v/>
      </c>
      <c r="E76" s="35" t="str">
        <f>IF($A76="","",SkillsData!$D76)</f>
        <v/>
      </c>
      <c r="F76" s="36" t="str">
        <f>IF($A76="","",SkillsData!$F76)</f>
        <v/>
      </c>
      <c r="G76" s="36" t="str">
        <f>IF($A76="","",INDEX({"Unknown/None","Basic","Intermediate","Proficient"},SkillsData!$E76+1))</f>
        <v/>
      </c>
      <c r="H76" s="35" t="str">
        <f t="shared" si="8"/>
        <v/>
      </c>
      <c r="I76" s="35" t="str">
        <f t="shared" si="9"/>
        <v/>
      </c>
      <c r="J76" s="35" t="str">
        <f t="shared" si="10"/>
        <v/>
      </c>
      <c r="K76" s="35" t="str">
        <f>IF($A76="","",IFERROR(VLOOKUP(D76,Lookups!$A$8:$B$13,2,FALSE),1))</f>
        <v/>
      </c>
      <c r="L76" s="35" t="str">
        <f>IF($A76="","",IF(E76="Y",INDEX(Lookups!$B:$B,MATCH("CriticalSafety_Y",Lookups!$A:$A,0)),INDEX(Lookups!$B:$B,MATCH("CriticalSafety_N",Lookups!$A:$A,0))))</f>
        <v/>
      </c>
      <c r="M76" s="35" t="str">
        <f t="shared" si="11"/>
        <v/>
      </c>
      <c r="N76" s="35" t="str">
        <f>IF($A76="","",IF(M76&lt;INDEX(Lookups!$B:$B,MATCH("Green &lt;",Lookups!$A:$A,0)),"Green",IF(M76&lt;INDEX(Lookups!$B:$B,MATCH("Amber &lt;",Lookups!$A:$A,0)),"Amber","Red")))</f>
        <v/>
      </c>
      <c r="O76" s="35">
        <f>SkillsData!$G76</f>
        <v>0</v>
      </c>
    </row>
    <row r="77" spans="1:15" ht="14.25" hidden="1" customHeight="1" x14ac:dyDescent="0.3">
      <c r="A77" s="35" t="str">
        <f>IF(SkillsData!$A77="","",IFERROR(IF(VLOOKUP(SkillsData!$A77,Stakeholders!$A$3:$B$100,2,FALSE)="Y","Y",""),""))</f>
        <v/>
      </c>
      <c r="B77" s="35" t="str">
        <f>IF($A77="","",SkillsData!$A77)</f>
        <v/>
      </c>
      <c r="C77" s="35" t="str">
        <f>IF($A77="","",SkillsData!$B77)</f>
        <v/>
      </c>
      <c r="D77" s="35" t="str">
        <f>IF($A77="","",SkillsData!$C77)</f>
        <v/>
      </c>
      <c r="E77" s="35" t="str">
        <f>IF($A77="","",SkillsData!$D77)</f>
        <v/>
      </c>
      <c r="F77" s="36" t="str">
        <f>IF($A77="","",SkillsData!$F77)</f>
        <v/>
      </c>
      <c r="G77" s="36" t="str">
        <f>IF($A77="","",INDEX({"Unknown/None","Basic","Intermediate","Proficient"},SkillsData!$E77+1))</f>
        <v/>
      </c>
      <c r="H77" s="35" t="str">
        <f t="shared" si="8"/>
        <v/>
      </c>
      <c r="I77" s="35" t="str">
        <f t="shared" si="9"/>
        <v/>
      </c>
      <c r="J77" s="35" t="str">
        <f t="shared" si="10"/>
        <v/>
      </c>
      <c r="K77" s="35" t="str">
        <f>IF($A77="","",IFERROR(VLOOKUP(D77,Lookups!$A$8:$B$13,2,FALSE),1))</f>
        <v/>
      </c>
      <c r="L77" s="35" t="str">
        <f>IF($A77="","",IF(E77="Y",INDEX(Lookups!$B:$B,MATCH("CriticalSafety_Y",Lookups!$A:$A,0)),INDEX(Lookups!$B:$B,MATCH("CriticalSafety_N",Lookups!$A:$A,0))))</f>
        <v/>
      </c>
      <c r="M77" s="35" t="str">
        <f t="shared" si="11"/>
        <v/>
      </c>
      <c r="N77" s="35" t="str">
        <f>IF($A77="","",IF(M77&lt;INDEX(Lookups!$B:$B,MATCH("Green &lt;",Lookups!$A:$A,0)),"Green",IF(M77&lt;INDEX(Lookups!$B:$B,MATCH("Amber &lt;",Lookups!$A:$A,0)),"Amber","Red")))</f>
        <v/>
      </c>
      <c r="O77" s="35">
        <f>SkillsData!$G77</f>
        <v>0</v>
      </c>
    </row>
    <row r="78" spans="1:15" ht="14.25" customHeight="1" x14ac:dyDescent="0.3">
      <c r="A78" s="35" t="str">
        <f>IF(SkillsData!$A78="","",IFERROR(IF(VLOOKUP(SkillsData!$A78,Stakeholders!$A$3:$B$100,2,FALSE)="Y","Y",""),""))</f>
        <v>Y</v>
      </c>
      <c r="B78" s="35" t="str">
        <f>IF($A78="","",SkillsData!$A78)</f>
        <v>Energy/Utility Planners</v>
      </c>
      <c r="C78" s="35" t="str">
        <f>IF($A78="","",SkillsData!$B78)</f>
        <v>Charger Install &amp; O&amp;M Basics</v>
      </c>
      <c r="D78" s="35" t="str">
        <f>IF($A78="","",SkillsData!$C78)</f>
        <v>Technical</v>
      </c>
      <c r="E78" s="35" t="str">
        <f>IF($A78="","",SkillsData!$D78)</f>
        <v>Y</v>
      </c>
      <c r="F78" s="36" t="str">
        <f>IF($A78="","",SkillsData!$F78)</f>
        <v>Proficient</v>
      </c>
      <c r="G78" s="36" t="str">
        <f>IF($A78="","",INDEX({"Unknown/None","Basic","Intermediate","Proficient"},SkillsData!$E78+1))</f>
        <v>Basic</v>
      </c>
      <c r="H78" s="35">
        <f t="shared" si="8"/>
        <v>3</v>
      </c>
      <c r="I78" s="35">
        <f t="shared" si="9"/>
        <v>1</v>
      </c>
      <c r="J78" s="35">
        <f t="shared" si="10"/>
        <v>2</v>
      </c>
      <c r="K78" s="35">
        <f>IF($A78="","",IFERROR(VLOOKUP(D78,Lookups!$A$8:$B$13,2,FALSE),1))</f>
        <v>1.2</v>
      </c>
      <c r="L78" s="35">
        <f>IF($A78="","",IF(E78="Y",INDEX(Lookups!$B:$B,MATCH("CriticalSafety_Y",Lookups!$A:$A,0)),INDEX(Lookups!$B:$B,MATCH("CriticalSafety_N",Lookups!$A:$A,0))))</f>
        <v>1.5</v>
      </c>
      <c r="M78" s="35">
        <f t="shared" si="11"/>
        <v>3.5999999999999996</v>
      </c>
      <c r="N78" s="35" t="str">
        <f>IF($A78="","",IF(M78&lt;INDEX(Lookups!$B:$B,MATCH("Green &lt;",Lookups!$A:$A,0)),"Green",IF(M78&lt;INDEX(Lookups!$B:$B,MATCH("Amber &lt;",Lookups!$A:$A,0)),"Amber","Red")))</f>
        <v>Red</v>
      </c>
      <c r="O78" s="35" t="str">
        <f>SkillsData!$G78</f>
        <v>Site safety, commissioning, maintenance.</v>
      </c>
    </row>
    <row r="79" spans="1:15" ht="14.25" customHeight="1" x14ac:dyDescent="0.3">
      <c r="A79" s="35" t="str">
        <f>IF(SkillsData!$A79="","",IFERROR(IF(VLOOKUP(SkillsData!$A79,Stakeholders!$A$3:$B$100,2,FALSE)="Y","Y",""),""))</f>
        <v>Y</v>
      </c>
      <c r="B79" s="35" t="str">
        <f>IF($A79="","",SkillsData!$A79)</f>
        <v>Energy/Utility Planners</v>
      </c>
      <c r="C79" s="35" t="str">
        <f>IF($A79="","",SkillsData!$B79)</f>
        <v>Charging &amp; Tariff Planning</v>
      </c>
      <c r="D79" s="35" t="str">
        <f>IF($A79="","",SkillsData!$C79)</f>
        <v>Energy</v>
      </c>
      <c r="E79" s="35" t="str">
        <f>IF($A79="","",SkillsData!$D79)</f>
        <v>N</v>
      </c>
      <c r="F79" s="36" t="str">
        <f>IF($A79="","",SkillsData!$F79)</f>
        <v>Basic</v>
      </c>
      <c r="G79" s="36" t="str">
        <f>IF($A79="","",INDEX({"Unknown/None","Basic","Intermediate","Proficient"},SkillsData!$E79+1))</f>
        <v>Basic</v>
      </c>
      <c r="H79" s="35">
        <f t="shared" si="8"/>
        <v>1</v>
      </c>
      <c r="I79" s="35">
        <f t="shared" si="9"/>
        <v>1</v>
      </c>
      <c r="J79" s="35">
        <f t="shared" si="10"/>
        <v>0</v>
      </c>
      <c r="K79" s="35">
        <f>IF($A79="","",IFERROR(VLOOKUP(D79,Lookups!$A$8:$B$13,2,FALSE),1))</f>
        <v>1.1000000000000001</v>
      </c>
      <c r="L79" s="35">
        <f>IF($A79="","",IF(E79="Y",INDEX(Lookups!$B:$B,MATCH("CriticalSafety_Y",Lookups!$A:$A,0)),INDEX(Lookups!$B:$B,MATCH("CriticalSafety_N",Lookups!$A:$A,0))))</f>
        <v>1</v>
      </c>
      <c r="M79" s="35">
        <f t="shared" si="11"/>
        <v>0</v>
      </c>
      <c r="N79" s="35" t="str">
        <f>IF($A79="","",IF(M79&lt;INDEX(Lookups!$B:$B,MATCH("Green &lt;",Lookups!$A:$A,0)),"Green",IF(M79&lt;INDEX(Lookups!$B:$B,MATCH("Amber &lt;",Lookups!$A:$A,0)),"Amber","Red")))</f>
        <v>Green</v>
      </c>
      <c r="O79" s="35" t="str">
        <f>SkillsData!$G79</f>
        <v>ToU, load mgmt, scheduling, demand charges.</v>
      </c>
    </row>
    <row r="80" spans="1:15" ht="14.25" customHeight="1" x14ac:dyDescent="0.3">
      <c r="A80" s="35" t="str">
        <f>IF(SkillsData!$A80="","",IFERROR(IF(VLOOKUP(SkillsData!$A80,Stakeholders!$A$3:$B$100,2,FALSE)="Y","Y",""),""))</f>
        <v>Y</v>
      </c>
      <c r="B80" s="35" t="str">
        <f>IF($A80="","",SkillsData!$A80)</f>
        <v>Energy/Utility Planners</v>
      </c>
      <c r="C80" s="35" t="str">
        <f>IF($A80="","",SkillsData!$B80)</f>
        <v>EV Policy &amp; Standards</v>
      </c>
      <c r="D80" s="35" t="str">
        <f>IF($A80="","",SkillsData!$C80)</f>
        <v>Governance</v>
      </c>
      <c r="E80" s="35" t="str">
        <f>IF($A80="","",SkillsData!$D80)</f>
        <v>N</v>
      </c>
      <c r="F80" s="36" t="str">
        <f>IF($A80="","",SkillsData!$F80)</f>
        <v>Basic</v>
      </c>
      <c r="G80" s="36" t="str">
        <f>IF($A80="","",INDEX({"Unknown/None","Basic","Intermediate","Proficient"},SkillsData!$E80+1))</f>
        <v>Basic</v>
      </c>
      <c r="H80" s="35">
        <f t="shared" si="8"/>
        <v>1</v>
      </c>
      <c r="I80" s="35">
        <f t="shared" si="9"/>
        <v>1</v>
      </c>
      <c r="J80" s="35">
        <f t="shared" si="10"/>
        <v>0</v>
      </c>
      <c r="K80" s="35">
        <f>IF($A80="","",IFERROR(VLOOKUP(D80,Lookups!$A$8:$B$13,2,FALSE),1))</f>
        <v>1</v>
      </c>
      <c r="L80" s="35">
        <f>IF($A80="","",IF(E80="Y",INDEX(Lookups!$B:$B,MATCH("CriticalSafety_Y",Lookups!$A:$A,0)),INDEX(Lookups!$B:$B,MATCH("CriticalSafety_N",Lookups!$A:$A,0))))</f>
        <v>1</v>
      </c>
      <c r="M80" s="35">
        <f t="shared" si="11"/>
        <v>0</v>
      </c>
      <c r="N80" s="35" t="str">
        <f>IF($A80="","",IF(M80&lt;INDEX(Lookups!$B:$B,MATCH("Green &lt;",Lookups!$A:$A,0)),"Green",IF(M80&lt;INDEX(Lookups!$B:$B,MATCH("Amber &lt;",Lookups!$A:$A,0)),"Amber","Red")))</f>
        <v>Green</v>
      </c>
      <c r="O80" s="35" t="str">
        <f>SkillsData!$G80</f>
        <v>Homologation, safety codes, licensing.</v>
      </c>
    </row>
    <row r="81" spans="1:15" ht="14.25" customHeight="1" x14ac:dyDescent="0.3">
      <c r="A81" s="35" t="str">
        <f>IF(SkillsData!$A81="","",IFERROR(IF(VLOOKUP(SkillsData!$A81,Stakeholders!$A$3:$B$100,2,FALSE)="Y","Y",""),""))</f>
        <v>Y</v>
      </c>
      <c r="B81" s="35" t="str">
        <f>IF($A81="","",SkillsData!$A81)</f>
        <v>Energy/Utility Planners</v>
      </c>
      <c r="C81" s="35" t="str">
        <f>IF($A81="","",SkillsData!$B81)</f>
        <v>ESIA &amp; Battery E-waste Basics</v>
      </c>
      <c r="D81" s="35" t="str">
        <f>IF($A81="","",SkillsData!$C81)</f>
        <v>Governance</v>
      </c>
      <c r="E81" s="35" t="str">
        <f>IF($A81="","",SkillsData!$D81)</f>
        <v>N</v>
      </c>
      <c r="F81" s="36" t="str">
        <f>IF($A81="","",SkillsData!$F81)</f>
        <v>Basic</v>
      </c>
      <c r="G81" s="36" t="str">
        <f>IF($A81="","",INDEX({"Unknown/None","Basic","Intermediate","Proficient"},SkillsData!$E81+1))</f>
        <v>Unknown/None</v>
      </c>
      <c r="H81" s="35">
        <f t="shared" si="8"/>
        <v>1</v>
      </c>
      <c r="I81" s="35">
        <f t="shared" si="9"/>
        <v>0</v>
      </c>
      <c r="J81" s="35">
        <f t="shared" si="10"/>
        <v>1</v>
      </c>
      <c r="K81" s="35">
        <f>IF($A81="","",IFERROR(VLOOKUP(D81,Lookups!$A$8:$B$13,2,FALSE),1))</f>
        <v>1</v>
      </c>
      <c r="L81" s="35">
        <f>IF($A81="","",IF(E81="Y",INDEX(Lookups!$B:$B,MATCH("CriticalSafety_Y",Lookups!$A:$A,0)),INDEX(Lookups!$B:$B,MATCH("CriticalSafety_N",Lookups!$A:$A,0))))</f>
        <v>1</v>
      </c>
      <c r="M81" s="35">
        <f t="shared" si="11"/>
        <v>1</v>
      </c>
      <c r="N81" s="35" t="str">
        <f>IF($A81="","",IF(M81&lt;INDEX(Lookups!$B:$B,MATCH("Green &lt;",Lookups!$A:$A,0)),"Green",IF(M81&lt;INDEX(Lookups!$B:$B,MATCH("Amber &lt;",Lookups!$A:$A,0)),"Amber","Red")))</f>
        <v>Amber</v>
      </c>
      <c r="O81" s="35" t="str">
        <f>SkillsData!$G81</f>
        <v>ESIA, recycling channels, storage.</v>
      </c>
    </row>
    <row r="82" spans="1:15" ht="14.25" customHeight="1" x14ac:dyDescent="0.3">
      <c r="A82" s="35" t="str">
        <f>IF(SkillsData!$A82="","",IFERROR(IF(VLOOKUP(SkillsData!$A82,Stakeholders!$A$3:$B$100,2,FALSE)="Y","Y",""),""))</f>
        <v>Y</v>
      </c>
      <c r="B82" s="35" t="str">
        <f>IF($A82="","",SkillsData!$A82)</f>
        <v>Energy/Utility Planners</v>
      </c>
      <c r="C82" s="35" t="str">
        <f>IF($A82="","",SkillsData!$B82)</f>
        <v>Connection application process + capacity upgrade lead-times</v>
      </c>
      <c r="D82" s="35" t="str">
        <f>IF($A82="","",SkillsData!$C82)</f>
        <v>Energy</v>
      </c>
      <c r="E82" s="35" t="str">
        <f>IF($A82="","",SkillsData!$D82)</f>
        <v>Y</v>
      </c>
      <c r="F82" s="36" t="str">
        <f>IF($A82="","",SkillsData!$F82)</f>
        <v>Intermediate</v>
      </c>
      <c r="G82" s="36" t="str">
        <f>IF($A82="","",INDEX({"Unknown/None","Basic","Intermediate","Proficient"},SkillsData!$E82+1))</f>
        <v>Unknown/None</v>
      </c>
      <c r="H82" s="35">
        <f t="shared" si="8"/>
        <v>2</v>
      </c>
      <c r="I82" s="35">
        <f t="shared" si="9"/>
        <v>0</v>
      </c>
      <c r="J82" s="35">
        <f t="shared" si="10"/>
        <v>2</v>
      </c>
      <c r="K82" s="35">
        <f>IF($A82="","",IFERROR(VLOOKUP(D82,Lookups!$A$8:$B$13,2,FALSE),1))</f>
        <v>1.1000000000000001</v>
      </c>
      <c r="L82" s="35">
        <f>IF($A82="","",IF(E82="Y",INDEX(Lookups!$B:$B,MATCH("CriticalSafety_Y",Lookups!$A:$A,0)),INDEX(Lookups!$B:$B,MATCH("CriticalSafety_N",Lookups!$A:$A,0))))</f>
        <v>1.5</v>
      </c>
      <c r="M82" s="35">
        <f t="shared" si="11"/>
        <v>3.3000000000000003</v>
      </c>
      <c r="N82" s="35" t="str">
        <f>IF($A82="","",IF(M82&lt;INDEX(Lookups!$B:$B,MATCH("Green &lt;",Lookups!$A:$A,0)),"Green",IF(M82&lt;INDEX(Lookups!$B:$B,MATCH("Amber &lt;",Lookups!$A:$A,0)),"Amber","Red")))</f>
        <v>Red</v>
      </c>
      <c r="O82" s="35" t="str">
        <f>SkillsData!$G82</f>
        <v>Understand grid-connection steps, typical constraints, and upgrade lead-times for depot charging.</v>
      </c>
    </row>
    <row r="83" spans="1:15" ht="14.25" hidden="1" customHeight="1" x14ac:dyDescent="0.3">
      <c r="A83" s="35" t="str">
        <f>IF(SkillsData!$A83="","",IFERROR(IF(VLOOKUP(SkillsData!$A83,Stakeholders!$A$3:$B$100,2,FALSE)="Y","Y",""),""))</f>
        <v/>
      </c>
      <c r="B83" s="35" t="str">
        <f>IF($A83="","",SkillsData!$A83)</f>
        <v/>
      </c>
      <c r="C83" s="35" t="str">
        <f>IF($A83="","",SkillsData!$B83)</f>
        <v/>
      </c>
      <c r="D83" s="35" t="str">
        <f>IF($A83="","",SkillsData!$C83)</f>
        <v/>
      </c>
      <c r="E83" s="35" t="str">
        <f>IF($A83="","",SkillsData!$D83)</f>
        <v/>
      </c>
      <c r="F83" s="36" t="str">
        <f>IF($A83="","",SkillsData!$F83)</f>
        <v/>
      </c>
      <c r="G83" s="36" t="str">
        <f>IF($A83="","",INDEX({"Unknown/None","Basic","Intermediate","Proficient"},SkillsData!$E83+1))</f>
        <v/>
      </c>
      <c r="H83" s="35" t="str">
        <f t="shared" si="8"/>
        <v/>
      </c>
      <c r="I83" s="35" t="str">
        <f t="shared" si="9"/>
        <v/>
      </c>
      <c r="J83" s="35" t="str">
        <f t="shared" si="10"/>
        <v/>
      </c>
      <c r="K83" s="35" t="str">
        <f>IF($A83="","",IFERROR(VLOOKUP(D83,Lookups!$A$8:$B$13,2,FALSE),1))</f>
        <v/>
      </c>
      <c r="L83" s="35" t="str">
        <f>IF($A83="","",IF(E83="Y",INDEX(Lookups!$B:$B,MATCH("CriticalSafety_Y",Lookups!$A:$A,0)),INDEX(Lookups!$B:$B,MATCH("CriticalSafety_N",Lookups!$A:$A,0))))</f>
        <v/>
      </c>
      <c r="M83" s="35" t="str">
        <f t="shared" si="11"/>
        <v/>
      </c>
      <c r="N83" s="35" t="str">
        <f>IF($A83="","",IF(M83&lt;INDEX(Lookups!$B:$B,MATCH("Green &lt;",Lookups!$A:$A,0)),"Green",IF(M83&lt;INDEX(Lookups!$B:$B,MATCH("Amber &lt;",Lookups!$A:$A,0)),"Amber","Red")))</f>
        <v/>
      </c>
      <c r="O83" s="35">
        <f>SkillsData!$G83</f>
        <v>0</v>
      </c>
    </row>
    <row r="84" spans="1:15" ht="14.25" hidden="1" customHeight="1" x14ac:dyDescent="0.3">
      <c r="A84" s="35" t="str">
        <f>IF(SkillsData!$A84="","",IFERROR(IF(VLOOKUP(SkillsData!$A84,Stakeholders!$A$3:$B$100,2,FALSE)="Y","Y",""),""))</f>
        <v/>
      </c>
      <c r="B84" s="35" t="str">
        <f>IF($A84="","",SkillsData!$A84)</f>
        <v/>
      </c>
      <c r="C84" s="35" t="str">
        <f>IF($A84="","",SkillsData!$B84)</f>
        <v/>
      </c>
      <c r="D84" s="35" t="str">
        <f>IF($A84="","",SkillsData!$C84)</f>
        <v/>
      </c>
      <c r="E84" s="35" t="str">
        <f>IF($A84="","",SkillsData!$D84)</f>
        <v/>
      </c>
      <c r="F84" s="36" t="str">
        <f>IF($A84="","",SkillsData!$F84)</f>
        <v/>
      </c>
      <c r="G84" s="36" t="str">
        <f>IF($A84="","",INDEX({"Unknown/None","Basic","Intermediate","Proficient"},SkillsData!$E84+1))</f>
        <v/>
      </c>
      <c r="H84" s="35" t="str">
        <f t="shared" si="8"/>
        <v/>
      </c>
      <c r="I84" s="35" t="str">
        <f t="shared" si="9"/>
        <v/>
      </c>
      <c r="J84" s="35" t="str">
        <f t="shared" si="10"/>
        <v/>
      </c>
      <c r="K84" s="35" t="str">
        <f>IF($A84="","",IFERROR(VLOOKUP(D84,Lookups!$A$8:$B$13,2,FALSE),1))</f>
        <v/>
      </c>
      <c r="L84" s="35" t="str">
        <f>IF($A84="","",IF(E84="Y",INDEX(Lookups!$B:$B,MATCH("CriticalSafety_Y",Lookups!$A:$A,0)),INDEX(Lookups!$B:$B,MATCH("CriticalSafety_N",Lookups!$A:$A,0))))</f>
        <v/>
      </c>
      <c r="M84" s="35" t="str">
        <f t="shared" si="11"/>
        <v/>
      </c>
      <c r="N84" s="35" t="str">
        <f>IF($A84="","",IF(M84&lt;INDEX(Lookups!$B:$B,MATCH("Green &lt;",Lookups!$A:$A,0)),"Green",IF(M84&lt;INDEX(Lookups!$B:$B,MATCH("Amber &lt;",Lookups!$A:$A,0)),"Amber","Red")))</f>
        <v/>
      </c>
      <c r="O84" s="35">
        <f>SkillsData!$G84</f>
        <v>0</v>
      </c>
    </row>
    <row r="85" spans="1:15" ht="14.25" hidden="1" customHeight="1" x14ac:dyDescent="0.3">
      <c r="A85" s="35" t="str">
        <f>IF(SkillsData!$A85="","",IFERROR(IF(VLOOKUP(SkillsData!$A85,Stakeholders!$A$3:$B$100,2,FALSE)="Y","Y",""),""))</f>
        <v/>
      </c>
      <c r="B85" s="35" t="str">
        <f>IF($A85="","",SkillsData!$A85)</f>
        <v/>
      </c>
      <c r="C85" s="35" t="str">
        <f>IF($A85="","",SkillsData!$B85)</f>
        <v/>
      </c>
      <c r="D85" s="35" t="str">
        <f>IF($A85="","",SkillsData!$C85)</f>
        <v/>
      </c>
      <c r="E85" s="35" t="str">
        <f>IF($A85="","",SkillsData!$D85)</f>
        <v/>
      </c>
      <c r="F85" s="36" t="str">
        <f>IF($A85="","",SkillsData!$F85)</f>
        <v/>
      </c>
      <c r="G85" s="36" t="str">
        <f>IF($A85="","",INDEX({"Unknown/None","Basic","Intermediate","Proficient"},SkillsData!$E85+1))</f>
        <v/>
      </c>
      <c r="H85" s="35" t="str">
        <f t="shared" si="8"/>
        <v/>
      </c>
      <c r="I85" s="35" t="str">
        <f t="shared" si="9"/>
        <v/>
      </c>
      <c r="J85" s="35" t="str">
        <f t="shared" si="10"/>
        <v/>
      </c>
      <c r="K85" s="35" t="str">
        <f>IF($A85="","",IFERROR(VLOOKUP(D85,Lookups!$A$8:$B$13,2,FALSE),1))</f>
        <v/>
      </c>
      <c r="L85" s="35" t="str">
        <f>IF($A85="","",IF(E85="Y",INDEX(Lookups!$B:$B,MATCH("CriticalSafety_Y",Lookups!$A:$A,0)),INDEX(Lookups!$B:$B,MATCH("CriticalSafety_N",Lookups!$A:$A,0))))</f>
        <v/>
      </c>
      <c r="M85" s="35" t="str">
        <f t="shared" si="11"/>
        <v/>
      </c>
      <c r="N85" s="35" t="str">
        <f>IF($A85="","",IF(M85&lt;INDEX(Lookups!$B:$B,MATCH("Green &lt;",Lookups!$A:$A,0)),"Green",IF(M85&lt;INDEX(Lookups!$B:$B,MATCH("Amber &lt;",Lookups!$A:$A,0)),"Amber","Red")))</f>
        <v/>
      </c>
      <c r="O85" s="35">
        <f>SkillsData!$G85</f>
        <v>0</v>
      </c>
    </row>
    <row r="86" spans="1:15" ht="14.25" hidden="1" customHeight="1" x14ac:dyDescent="0.3">
      <c r="A86" s="35" t="str">
        <f>IF(SkillsData!$A86="","",IFERROR(IF(VLOOKUP(SkillsData!$A86,Stakeholders!$A$3:$B$100,2,FALSE)="Y","Y",""),""))</f>
        <v/>
      </c>
      <c r="B86" s="35" t="str">
        <f>IF($A86="","",SkillsData!$A86)</f>
        <v/>
      </c>
      <c r="C86" s="35" t="str">
        <f>IF($A86="","",SkillsData!$B86)</f>
        <v/>
      </c>
      <c r="D86" s="35" t="str">
        <f>IF($A86="","",SkillsData!$C86)</f>
        <v/>
      </c>
      <c r="E86" s="35" t="str">
        <f>IF($A86="","",SkillsData!$D86)</f>
        <v/>
      </c>
      <c r="F86" s="36" t="str">
        <f>IF($A86="","",SkillsData!$F86)</f>
        <v/>
      </c>
      <c r="G86" s="36" t="str">
        <f>IF($A86="","",INDEX({"Unknown/None","Basic","Intermediate","Proficient"},SkillsData!$E86+1))</f>
        <v/>
      </c>
      <c r="H86" s="35" t="str">
        <f t="shared" si="8"/>
        <v/>
      </c>
      <c r="I86" s="35" t="str">
        <f t="shared" si="9"/>
        <v/>
      </c>
      <c r="J86" s="35" t="str">
        <f t="shared" si="10"/>
        <v/>
      </c>
      <c r="K86" s="35" t="str">
        <f>IF($A86="","",IFERROR(VLOOKUP(D86,Lookups!$A$8:$B$13,2,FALSE),1))</f>
        <v/>
      </c>
      <c r="L86" s="35" t="str">
        <f>IF($A86="","",IF(E86="Y",INDEX(Lookups!$B:$B,MATCH("CriticalSafety_Y",Lookups!$A:$A,0)),INDEX(Lookups!$B:$B,MATCH("CriticalSafety_N",Lookups!$A:$A,0))))</f>
        <v/>
      </c>
      <c r="M86" s="35" t="str">
        <f t="shared" si="11"/>
        <v/>
      </c>
      <c r="N86" s="35" t="str">
        <f>IF($A86="","",IF(M86&lt;INDEX(Lookups!$B:$B,MATCH("Green &lt;",Lookups!$A:$A,0)),"Green",IF(M86&lt;INDEX(Lookups!$B:$B,MATCH("Amber &lt;",Lookups!$A:$A,0)),"Amber","Red")))</f>
        <v/>
      </c>
      <c r="O86" s="35">
        <f>SkillsData!$G86</f>
        <v>0</v>
      </c>
    </row>
    <row r="87" spans="1:15" ht="14.25" hidden="1" customHeight="1" x14ac:dyDescent="0.3">
      <c r="A87" s="35" t="str">
        <f>IF(SkillsData!$A87="","",IFERROR(IF(VLOOKUP(SkillsData!$A87,Stakeholders!$A$3:$B$100,2,FALSE)="Y","Y",""),""))</f>
        <v/>
      </c>
      <c r="B87" s="35" t="str">
        <f>IF($A87="","",SkillsData!$A87)</f>
        <v/>
      </c>
      <c r="C87" s="35" t="str">
        <f>IF($A87="","",SkillsData!$B87)</f>
        <v/>
      </c>
      <c r="D87" s="35" t="str">
        <f>IF($A87="","",SkillsData!$C87)</f>
        <v/>
      </c>
      <c r="E87" s="35" t="str">
        <f>IF($A87="","",SkillsData!$D87)</f>
        <v/>
      </c>
      <c r="F87" s="36" t="str">
        <f>IF($A87="","",SkillsData!$F87)</f>
        <v/>
      </c>
      <c r="G87" s="36" t="str">
        <f>IF($A87="","",INDEX({"Unknown/None","Basic","Intermediate","Proficient"},SkillsData!$E87+1))</f>
        <v/>
      </c>
      <c r="H87" s="35" t="str">
        <f t="shared" si="8"/>
        <v/>
      </c>
      <c r="I87" s="35" t="str">
        <f t="shared" si="9"/>
        <v/>
      </c>
      <c r="J87" s="35" t="str">
        <f t="shared" si="10"/>
        <v/>
      </c>
      <c r="K87" s="35" t="str">
        <f>IF($A87="","",IFERROR(VLOOKUP(D87,Lookups!$A$8:$B$13,2,FALSE),1))</f>
        <v/>
      </c>
      <c r="L87" s="35" t="str">
        <f>IF($A87="","",IF(E87="Y",INDEX(Lookups!$B:$B,MATCH("CriticalSafety_Y",Lookups!$A:$A,0)),INDEX(Lookups!$B:$B,MATCH("CriticalSafety_N",Lookups!$A:$A,0))))</f>
        <v/>
      </c>
      <c r="M87" s="35" t="str">
        <f t="shared" si="11"/>
        <v/>
      </c>
      <c r="N87" s="35" t="str">
        <f>IF($A87="","",IF(M87&lt;INDEX(Lookups!$B:$B,MATCH("Green &lt;",Lookups!$A:$A,0)),"Green",IF(M87&lt;INDEX(Lookups!$B:$B,MATCH("Amber &lt;",Lookups!$A:$A,0)),"Amber","Red")))</f>
        <v/>
      </c>
      <c r="O87" s="35">
        <f>SkillsData!$G87</f>
        <v>0</v>
      </c>
    </row>
    <row r="88" spans="1:15" ht="14.25" hidden="1" customHeight="1" x14ac:dyDescent="0.3">
      <c r="A88" s="35" t="str">
        <f>IF(SkillsData!$A88="","",IFERROR(IF(VLOOKUP(SkillsData!$A88,Stakeholders!$A$3:$B$100,2,FALSE)="Y","Y",""),""))</f>
        <v/>
      </c>
      <c r="B88" s="35" t="str">
        <f>IF($A88="","",SkillsData!$A88)</f>
        <v/>
      </c>
      <c r="C88" s="35" t="str">
        <f>IF($A88="","",SkillsData!$B88)</f>
        <v/>
      </c>
      <c r="D88" s="35" t="str">
        <f>IF($A88="","",SkillsData!$C88)</f>
        <v/>
      </c>
      <c r="E88" s="35" t="str">
        <f>IF($A88="","",SkillsData!$D88)</f>
        <v/>
      </c>
      <c r="F88" s="36" t="str">
        <f>IF($A88="","",SkillsData!$F88)</f>
        <v/>
      </c>
      <c r="G88" s="36" t="str">
        <f>IF($A88="","",INDEX({"Unknown/None","Basic","Intermediate","Proficient"},SkillsData!$E88+1))</f>
        <v/>
      </c>
      <c r="H88" s="35" t="str">
        <f t="shared" si="8"/>
        <v/>
      </c>
      <c r="I88" s="35" t="str">
        <f t="shared" si="9"/>
        <v/>
      </c>
      <c r="J88" s="35" t="str">
        <f t="shared" si="10"/>
        <v/>
      </c>
      <c r="K88" s="35" t="str">
        <f>IF($A88="","",IFERROR(VLOOKUP(D88,Lookups!$A$8:$B$13,2,FALSE),1))</f>
        <v/>
      </c>
      <c r="L88" s="35" t="str">
        <f>IF($A88="","",IF(E88="Y",INDEX(Lookups!$B:$B,MATCH("CriticalSafety_Y",Lookups!$A:$A,0)),INDEX(Lookups!$B:$B,MATCH("CriticalSafety_N",Lookups!$A:$A,0))))</f>
        <v/>
      </c>
      <c r="M88" s="35" t="str">
        <f t="shared" si="11"/>
        <v/>
      </c>
      <c r="N88" s="35" t="str">
        <f>IF($A88="","",IF(M88&lt;INDEX(Lookups!$B:$B,MATCH("Green &lt;",Lookups!$A:$A,0)),"Green",IF(M88&lt;INDEX(Lookups!$B:$B,MATCH("Amber &lt;",Lookups!$A:$A,0)),"Amber","Red")))</f>
        <v/>
      </c>
      <c r="O88" s="35">
        <f>SkillsData!$G88</f>
        <v>0</v>
      </c>
    </row>
    <row r="89" spans="1:15" ht="14.25" hidden="1" customHeight="1" x14ac:dyDescent="0.3">
      <c r="A89" s="35" t="str">
        <f>IF(SkillsData!$A89="","",IFERROR(IF(VLOOKUP(SkillsData!$A89,Stakeholders!$A$3:$B$100,2,FALSE)="Y","Y",""),""))</f>
        <v/>
      </c>
      <c r="B89" s="35" t="str">
        <f>IF($A89="","",SkillsData!$A89)</f>
        <v/>
      </c>
      <c r="C89" s="35" t="str">
        <f>IF($A89="","",SkillsData!$B89)</f>
        <v/>
      </c>
      <c r="D89" s="35" t="str">
        <f>IF($A89="","",SkillsData!$C89)</f>
        <v/>
      </c>
      <c r="E89" s="35" t="str">
        <f>IF($A89="","",SkillsData!$D89)</f>
        <v/>
      </c>
      <c r="F89" s="36" t="str">
        <f>IF($A89="","",SkillsData!$F89)</f>
        <v/>
      </c>
      <c r="G89" s="36" t="str">
        <f>IF($A89="","",INDEX({"Unknown/None","Basic","Intermediate","Proficient"},SkillsData!$E89+1))</f>
        <v/>
      </c>
      <c r="H89" s="35" t="str">
        <f t="shared" si="8"/>
        <v/>
      </c>
      <c r="I89" s="35" t="str">
        <f t="shared" si="9"/>
        <v/>
      </c>
      <c r="J89" s="35" t="str">
        <f t="shared" si="10"/>
        <v/>
      </c>
      <c r="K89" s="35" t="str">
        <f>IF($A89="","",IFERROR(VLOOKUP(D89,Lookups!$A$8:$B$13,2,FALSE),1))</f>
        <v/>
      </c>
      <c r="L89" s="35" t="str">
        <f>IF($A89="","",IF(E89="Y",INDEX(Lookups!$B:$B,MATCH("CriticalSafety_Y",Lookups!$A:$A,0)),INDEX(Lookups!$B:$B,MATCH("CriticalSafety_N",Lookups!$A:$A,0))))</f>
        <v/>
      </c>
      <c r="M89" s="35" t="str">
        <f t="shared" si="11"/>
        <v/>
      </c>
      <c r="N89" s="35" t="str">
        <f>IF($A89="","",IF(M89&lt;INDEX(Lookups!$B:$B,MATCH("Green &lt;",Lookups!$A:$A,0)),"Green",IF(M89&lt;INDEX(Lookups!$B:$B,MATCH("Amber &lt;",Lookups!$A:$A,0)),"Amber","Red")))</f>
        <v/>
      </c>
      <c r="O89" s="35">
        <f>SkillsData!$G89</f>
        <v>0</v>
      </c>
    </row>
    <row r="90" spans="1:15" ht="14.25" hidden="1" customHeight="1" x14ac:dyDescent="0.3">
      <c r="A90" s="35" t="str">
        <f>IF(SkillsData!$A90="","",IFERROR(IF(VLOOKUP(SkillsData!$A90,Stakeholders!$A$3:$B$100,2,FALSE)="Y","Y",""),""))</f>
        <v/>
      </c>
      <c r="B90" s="35" t="str">
        <f>IF($A90="","",SkillsData!$A90)</f>
        <v/>
      </c>
      <c r="C90" s="35" t="str">
        <f>IF($A90="","",SkillsData!$B90)</f>
        <v/>
      </c>
      <c r="D90" s="35" t="str">
        <f>IF($A90="","",SkillsData!$C90)</f>
        <v/>
      </c>
      <c r="E90" s="35" t="str">
        <f>IF($A90="","",SkillsData!$D90)</f>
        <v/>
      </c>
      <c r="F90" s="36" t="str">
        <f>IF($A90="","",SkillsData!$F90)</f>
        <v/>
      </c>
      <c r="G90" s="36" t="str">
        <f>IF($A90="","",INDEX({"Unknown/None","Basic","Intermediate","Proficient"},SkillsData!$E90+1))</f>
        <v/>
      </c>
      <c r="H90" s="35" t="str">
        <f t="shared" si="8"/>
        <v/>
      </c>
      <c r="I90" s="35" t="str">
        <f t="shared" si="9"/>
        <v/>
      </c>
      <c r="J90" s="35" t="str">
        <f t="shared" si="10"/>
        <v/>
      </c>
      <c r="K90" s="35" t="str">
        <f>IF($A90="","",IFERROR(VLOOKUP(D90,Lookups!$A$8:$B$13,2,FALSE),1))</f>
        <v/>
      </c>
      <c r="L90" s="35" t="str">
        <f>IF($A90="","",IF(E90="Y",INDEX(Lookups!$B:$B,MATCH("CriticalSafety_Y",Lookups!$A:$A,0)),INDEX(Lookups!$B:$B,MATCH("CriticalSafety_N",Lookups!$A:$A,0))))</f>
        <v/>
      </c>
      <c r="M90" s="35" t="str">
        <f t="shared" si="11"/>
        <v/>
      </c>
      <c r="N90" s="35" t="str">
        <f>IF($A90="","",IF(M90&lt;INDEX(Lookups!$B:$B,MATCH("Green &lt;",Lookups!$A:$A,0)),"Green",IF(M90&lt;INDEX(Lookups!$B:$B,MATCH("Amber &lt;",Lookups!$A:$A,0)),"Amber","Red")))</f>
        <v/>
      </c>
      <c r="O90" s="35">
        <f>SkillsData!$G90</f>
        <v>0</v>
      </c>
    </row>
    <row r="91" spans="1:15" ht="14.25" hidden="1" customHeight="1" x14ac:dyDescent="0.3">
      <c r="A91" s="35" t="str">
        <f>IF(SkillsData!$A91="","",IFERROR(IF(VLOOKUP(SkillsData!$A91,Stakeholders!$A$3:$B$100,2,FALSE)="Y","Y",""),""))</f>
        <v/>
      </c>
      <c r="B91" s="35" t="str">
        <f>IF($A91="","",SkillsData!$A91)</f>
        <v/>
      </c>
      <c r="C91" s="35" t="str">
        <f>IF($A91="","",SkillsData!$B91)</f>
        <v/>
      </c>
      <c r="D91" s="35" t="str">
        <f>IF($A91="","",SkillsData!$C91)</f>
        <v/>
      </c>
      <c r="E91" s="35" t="str">
        <f>IF($A91="","",SkillsData!$D91)</f>
        <v/>
      </c>
      <c r="F91" s="36" t="str">
        <f>IF($A91="","",SkillsData!$F91)</f>
        <v/>
      </c>
      <c r="G91" s="36" t="str">
        <f>IF($A91="","",INDEX({"Unknown/None","Basic","Intermediate","Proficient"},SkillsData!$E91+1))</f>
        <v/>
      </c>
      <c r="H91" s="35" t="str">
        <f t="shared" si="8"/>
        <v/>
      </c>
      <c r="I91" s="35" t="str">
        <f t="shared" si="9"/>
        <v/>
      </c>
      <c r="J91" s="35" t="str">
        <f t="shared" si="10"/>
        <v/>
      </c>
      <c r="K91" s="35" t="str">
        <f>IF($A91="","",IFERROR(VLOOKUP(D91,Lookups!$A$8:$B$13,2,FALSE),1))</f>
        <v/>
      </c>
      <c r="L91" s="35" t="str">
        <f>IF($A91="","",IF(E91="Y",INDEX(Lookups!$B:$B,MATCH("CriticalSafety_Y",Lookups!$A:$A,0)),INDEX(Lookups!$B:$B,MATCH("CriticalSafety_N",Lookups!$A:$A,0))))</f>
        <v/>
      </c>
      <c r="M91" s="35" t="str">
        <f t="shared" si="11"/>
        <v/>
      </c>
      <c r="N91" s="35" t="str">
        <f>IF($A91="","",IF(M91&lt;INDEX(Lookups!$B:$B,MATCH("Green &lt;",Lookups!$A:$A,0)),"Green",IF(M91&lt;INDEX(Lookups!$B:$B,MATCH("Amber &lt;",Lookups!$A:$A,0)),"Amber","Red")))</f>
        <v/>
      </c>
      <c r="O91" s="35">
        <f>SkillsData!$G91</f>
        <v>0</v>
      </c>
    </row>
    <row r="92" spans="1:15" ht="14.25" hidden="1" customHeight="1" x14ac:dyDescent="0.3">
      <c r="A92" s="35" t="str">
        <f>IF(SkillsData!$A92="","",IFERROR(IF(VLOOKUP(SkillsData!$A92,Stakeholders!$A$3:$B$100,2,FALSE)="Y","Y",""),""))</f>
        <v/>
      </c>
      <c r="B92" s="35" t="str">
        <f>IF($A92="","",SkillsData!$A92)</f>
        <v/>
      </c>
      <c r="C92" s="35" t="str">
        <f>IF($A92="","",SkillsData!$B92)</f>
        <v/>
      </c>
      <c r="D92" s="35" t="str">
        <f>IF($A92="","",SkillsData!$C92)</f>
        <v/>
      </c>
      <c r="E92" s="35" t="str">
        <f>IF($A92="","",SkillsData!$D92)</f>
        <v/>
      </c>
      <c r="F92" s="36" t="str">
        <f>IF($A92="","",SkillsData!$F92)</f>
        <v/>
      </c>
      <c r="G92" s="36" t="str">
        <f>IF($A92="","",INDEX({"Unknown/None","Basic","Intermediate","Proficient"},SkillsData!$E92+1))</f>
        <v/>
      </c>
      <c r="H92" s="35" t="str">
        <f t="shared" si="8"/>
        <v/>
      </c>
      <c r="I92" s="35" t="str">
        <f t="shared" si="9"/>
        <v/>
      </c>
      <c r="J92" s="35" t="str">
        <f t="shared" si="10"/>
        <v/>
      </c>
      <c r="K92" s="35" t="str">
        <f>IF($A92="","",IFERROR(VLOOKUP(D92,Lookups!$A$8:$B$13,2,FALSE),1))</f>
        <v/>
      </c>
      <c r="L92" s="35" t="str">
        <f>IF($A92="","",IF(E92="Y",INDEX(Lookups!$B:$B,MATCH("CriticalSafety_Y",Lookups!$A:$A,0)),INDEX(Lookups!$B:$B,MATCH("CriticalSafety_N",Lookups!$A:$A,0))))</f>
        <v/>
      </c>
      <c r="M92" s="35" t="str">
        <f t="shared" si="11"/>
        <v/>
      </c>
      <c r="N92" s="35" t="str">
        <f>IF($A92="","",IF(M92&lt;INDEX(Lookups!$B:$B,MATCH("Green &lt;",Lookups!$A:$A,0)),"Green",IF(M92&lt;INDEX(Lookups!$B:$B,MATCH("Amber &lt;",Lookups!$A:$A,0)),"Amber","Red")))</f>
        <v/>
      </c>
      <c r="O92" s="35">
        <f>SkillsData!$G92</f>
        <v>0</v>
      </c>
    </row>
    <row r="93" spans="1:15" ht="14.25" customHeight="1" x14ac:dyDescent="0.3">
      <c r="A93" s="35" t="str">
        <f>IF(SkillsData!$A93="","",IFERROR(IF(VLOOKUP(SkillsData!$A93,Stakeholders!$A$3:$B$100,2,FALSE)="Y","Y",""),""))</f>
        <v>Y</v>
      </c>
      <c r="B93" s="35" t="str">
        <f>IF($A93="","",SkillsData!$A93)</f>
        <v>Financial Sector (Banks/SACCOs)</v>
      </c>
      <c r="C93" s="35" t="str">
        <f>IF($A93="","",SkillsData!$B93)</f>
        <v>EV Financial Literacy &amp; TCO</v>
      </c>
      <c r="D93" s="35" t="str">
        <f>IF($A93="","",SkillsData!$C93)</f>
        <v>Finance</v>
      </c>
      <c r="E93" s="35" t="str">
        <f>IF($A93="","",SkillsData!$D93)</f>
        <v>N</v>
      </c>
      <c r="F93" s="36" t="str">
        <f>IF($A93="","",SkillsData!$F93)</f>
        <v>Basic</v>
      </c>
      <c r="G93" s="36" t="str">
        <f>IF($A93="","",INDEX({"Unknown/None","Basic","Intermediate","Proficient"},SkillsData!$E93+1))</f>
        <v>Basic</v>
      </c>
      <c r="H93" s="35">
        <f t="shared" si="8"/>
        <v>1</v>
      </c>
      <c r="I93" s="35">
        <f t="shared" si="9"/>
        <v>1</v>
      </c>
      <c r="J93" s="35">
        <f t="shared" si="10"/>
        <v>0</v>
      </c>
      <c r="K93" s="35">
        <f>IF($A93="","",IFERROR(VLOOKUP(D93,Lookups!$A$8:$B$13,2,FALSE),1))</f>
        <v>1</v>
      </c>
      <c r="L93" s="35">
        <f>IF($A93="","",IF(E93="Y",INDEX(Lookups!$B:$B,MATCH("CriticalSafety_Y",Lookups!$A:$A,0)),INDEX(Lookups!$B:$B,MATCH("CriticalSafety_N",Lookups!$A:$A,0))))</f>
        <v>1</v>
      </c>
      <c r="M93" s="35">
        <f t="shared" si="11"/>
        <v>0</v>
      </c>
      <c r="N93" s="35" t="str">
        <f>IF($A93="","",IF(M93&lt;INDEX(Lookups!$B:$B,MATCH("Green &lt;",Lookups!$A:$A,0)),"Green",IF(M93&lt;INDEX(Lookups!$B:$B,MATCH("Amber &lt;",Lookups!$A:$A,0)),"Amber","Red")))</f>
        <v>Green</v>
      </c>
      <c r="O93" s="35" t="str">
        <f>SkillsData!$G93</f>
        <v>Loans/leases, TCO, cashflow planning.</v>
      </c>
    </row>
    <row r="94" spans="1:15" ht="14.25" customHeight="1" x14ac:dyDescent="0.3">
      <c r="A94" s="35" t="str">
        <f>IF(SkillsData!$A94="","",IFERROR(IF(VLOOKUP(SkillsData!$A94,Stakeholders!$A$3:$B$100,2,FALSE)="Y","Y",""),""))</f>
        <v>Y</v>
      </c>
      <c r="B94" s="35" t="str">
        <f>IF($A94="","",SkillsData!$A94)</f>
        <v>Financial Sector (Banks/SACCOs)</v>
      </c>
      <c r="C94" s="35" t="str">
        <f>IF($A94="","",SkillsData!$B94)</f>
        <v>EV Policy &amp; Standards</v>
      </c>
      <c r="D94" s="35" t="str">
        <f>IF($A94="","",SkillsData!$C94)</f>
        <v>Governance</v>
      </c>
      <c r="E94" s="35" t="str">
        <f>IF($A94="","",SkillsData!$D94)</f>
        <v>N</v>
      </c>
      <c r="F94" s="36" t="str">
        <f>IF($A94="","",SkillsData!$F94)</f>
        <v>Basic</v>
      </c>
      <c r="G94" s="36" t="str">
        <f>IF($A94="","",INDEX({"Unknown/None","Basic","Intermediate","Proficient"},SkillsData!$E94+1))</f>
        <v>Unknown/None</v>
      </c>
      <c r="H94" s="35">
        <f t="shared" si="8"/>
        <v>1</v>
      </c>
      <c r="I94" s="35">
        <f t="shared" si="9"/>
        <v>0</v>
      </c>
      <c r="J94" s="35">
        <f t="shared" si="10"/>
        <v>1</v>
      </c>
      <c r="K94" s="35">
        <f>IF($A94="","",IFERROR(VLOOKUP(D94,Lookups!$A$8:$B$13,2,FALSE),1))</f>
        <v>1</v>
      </c>
      <c r="L94" s="35">
        <f>IF($A94="","",IF(E94="Y",INDEX(Lookups!$B:$B,MATCH("CriticalSafety_Y",Lookups!$A:$A,0)),INDEX(Lookups!$B:$B,MATCH("CriticalSafety_N",Lookups!$A:$A,0))))</f>
        <v>1</v>
      </c>
      <c r="M94" s="35">
        <f t="shared" si="11"/>
        <v>1</v>
      </c>
      <c r="N94" s="35" t="str">
        <f>IF($A94="","",IF(M94&lt;INDEX(Lookups!$B:$B,MATCH("Green &lt;",Lookups!$A:$A,0)),"Green",IF(M94&lt;INDEX(Lookups!$B:$B,MATCH("Amber &lt;",Lookups!$A:$A,0)),"Amber","Red")))</f>
        <v>Amber</v>
      </c>
      <c r="O94" s="35" t="str">
        <f>SkillsData!$G94</f>
        <v>Homologation, safety codes, licensing.</v>
      </c>
    </row>
    <row r="95" spans="1:15" ht="14.25" customHeight="1" x14ac:dyDescent="0.3">
      <c r="A95" s="35" t="str">
        <f>IF(SkillsData!$A95="","",IFERROR(IF(VLOOKUP(SkillsData!$A95,Stakeholders!$A$3:$B$100,2,FALSE)="Y","Y",""),""))</f>
        <v>Y</v>
      </c>
      <c r="B95" s="35" t="str">
        <f>IF($A95="","",SkillsData!$A95)</f>
        <v>Financial Sector (Banks/SACCOs)</v>
      </c>
      <c r="C95" s="35" t="str">
        <f>IF($A95="","",SkillsData!$B95)</f>
        <v>ESIA &amp; Battery E-waste Basics</v>
      </c>
      <c r="D95" s="35" t="str">
        <f>IF($A95="","",SkillsData!$C95)</f>
        <v>Governance</v>
      </c>
      <c r="E95" s="35" t="str">
        <f>IF($A95="","",SkillsData!$D95)</f>
        <v>N</v>
      </c>
      <c r="F95" s="36" t="str">
        <f>IF($A95="","",SkillsData!$F95)</f>
        <v>Basic</v>
      </c>
      <c r="G95" s="36" t="str">
        <f>IF($A95="","",INDEX({"Unknown/None","Basic","Intermediate","Proficient"},SkillsData!$E95+1))</f>
        <v>Unknown/None</v>
      </c>
      <c r="H95" s="35">
        <f t="shared" si="8"/>
        <v>1</v>
      </c>
      <c r="I95" s="35">
        <f t="shared" si="9"/>
        <v>0</v>
      </c>
      <c r="J95" s="35">
        <f t="shared" si="10"/>
        <v>1</v>
      </c>
      <c r="K95" s="35">
        <f>IF($A95="","",IFERROR(VLOOKUP(D95,Lookups!$A$8:$B$13,2,FALSE),1))</f>
        <v>1</v>
      </c>
      <c r="L95" s="35">
        <f>IF($A95="","",IF(E95="Y",INDEX(Lookups!$B:$B,MATCH("CriticalSafety_Y",Lookups!$A:$A,0)),INDEX(Lookups!$B:$B,MATCH("CriticalSafety_N",Lookups!$A:$A,0))))</f>
        <v>1</v>
      </c>
      <c r="M95" s="35">
        <f t="shared" si="11"/>
        <v>1</v>
      </c>
      <c r="N95" s="35" t="str">
        <f>IF($A95="","",IF(M95&lt;INDEX(Lookups!$B:$B,MATCH("Green &lt;",Lookups!$A:$A,0)),"Green",IF(M95&lt;INDEX(Lookups!$B:$B,MATCH("Amber &lt;",Lookups!$A:$A,0)),"Amber","Red")))</f>
        <v>Amber</v>
      </c>
      <c r="O95" s="35" t="str">
        <f>SkillsData!$G95</f>
        <v>ESIA, recycling channels, storage.</v>
      </c>
    </row>
    <row r="96" spans="1:15" ht="14.25" customHeight="1" x14ac:dyDescent="0.3">
      <c r="A96" s="35" t="str">
        <f>IF(SkillsData!$A96="","",IFERROR(IF(VLOOKUP(SkillsData!$A96,Stakeholders!$A$3:$B$100,2,FALSE)="Y","Y",""),""))</f>
        <v>Y</v>
      </c>
      <c r="B96" s="35" t="str">
        <f>IF($A96="","",SkillsData!$A96)</f>
        <v>Financial Sector (Banks/SACCOs)</v>
      </c>
      <c r="C96" s="35" t="str">
        <f>IF($A96="","",SkillsData!$B96)</f>
        <v>Residual value &amp; battery second-life assumptions</v>
      </c>
      <c r="D96" s="35" t="str">
        <f>IF($A96="","",SkillsData!$C96)</f>
        <v>Finance</v>
      </c>
      <c r="E96" s="35" t="str">
        <f>IF($A96="","",SkillsData!$D96)</f>
        <v>N</v>
      </c>
      <c r="F96" s="36" t="str">
        <f>IF($A96="","",SkillsData!$F96)</f>
        <v>Basic</v>
      </c>
      <c r="G96" s="36" t="str">
        <f>IF($A96="","",INDEX({"Unknown/None","Basic","Intermediate","Proficient"},SkillsData!$E96+1))</f>
        <v>Unknown/None</v>
      </c>
      <c r="H96" s="35">
        <f t="shared" si="8"/>
        <v>1</v>
      </c>
      <c r="I96" s="35">
        <f t="shared" si="9"/>
        <v>0</v>
      </c>
      <c r="J96" s="35">
        <f t="shared" si="10"/>
        <v>1</v>
      </c>
      <c r="K96" s="35">
        <f>IF($A96="","",IFERROR(VLOOKUP(D96,Lookups!$A$8:$B$13,2,FALSE),1))</f>
        <v>1</v>
      </c>
      <c r="L96" s="35">
        <f>IF($A96="","",IF(E96="Y",INDEX(Lookups!$B:$B,MATCH("CriticalSafety_Y",Lookups!$A:$A,0)),INDEX(Lookups!$B:$B,MATCH("CriticalSafety_N",Lookups!$A:$A,0))))</f>
        <v>1</v>
      </c>
      <c r="M96" s="35">
        <f t="shared" si="11"/>
        <v>1</v>
      </c>
      <c r="N96" s="35" t="str">
        <f>IF($A96="","",IF(M96&lt;INDEX(Lookups!$B:$B,MATCH("Green &lt;",Lookups!$A:$A,0)),"Green",IF(M96&lt;INDEX(Lookups!$B:$B,MATCH("Amber &lt;",Lookups!$A:$A,0)),"Amber","Red")))</f>
        <v>Amber</v>
      </c>
      <c r="O96" s="35" t="str">
        <f>SkillsData!$G96</f>
        <v>Understand residual value drivers; battery second-life/repurposing assumptions and risks.</v>
      </c>
    </row>
    <row r="97" spans="1:15" ht="14.25" hidden="1" customHeight="1" x14ac:dyDescent="0.3">
      <c r="A97" s="35" t="str">
        <f>IF(SkillsData!$A97="","",IFERROR(IF(VLOOKUP(SkillsData!$A97,Stakeholders!$A$3:$B$100,2,FALSE)="Y","Y",""),""))</f>
        <v/>
      </c>
      <c r="B97" s="35" t="str">
        <f>IF($A97="","",SkillsData!$A97)</f>
        <v/>
      </c>
      <c r="C97" s="35" t="str">
        <f>IF($A97="","",SkillsData!$B97)</f>
        <v/>
      </c>
      <c r="D97" s="35" t="str">
        <f>IF($A97="","",SkillsData!$C97)</f>
        <v/>
      </c>
      <c r="E97" s="35" t="str">
        <f>IF($A97="","",SkillsData!$D97)</f>
        <v/>
      </c>
      <c r="F97" s="36" t="str">
        <f>IF($A97="","",SkillsData!$F97)</f>
        <v/>
      </c>
      <c r="G97" s="36" t="str">
        <f>IF($A97="","",INDEX({"Unknown/None","Basic","Intermediate","Proficient"},SkillsData!$E97+1))</f>
        <v/>
      </c>
      <c r="H97" s="35" t="str">
        <f t="shared" si="8"/>
        <v/>
      </c>
      <c r="I97" s="35" t="str">
        <f t="shared" si="9"/>
        <v/>
      </c>
      <c r="J97" s="35" t="str">
        <f t="shared" si="10"/>
        <v/>
      </c>
      <c r="K97" s="35" t="str">
        <f>IF($A97="","",IFERROR(VLOOKUP(D97,Lookups!$A$8:$B$13,2,FALSE),1))</f>
        <v/>
      </c>
      <c r="L97" s="35" t="str">
        <f>IF($A97="","",IF(E97="Y",INDEX(Lookups!$B:$B,MATCH("CriticalSafety_Y",Lookups!$A:$A,0)),INDEX(Lookups!$B:$B,MATCH("CriticalSafety_N",Lookups!$A:$A,0))))</f>
        <v/>
      </c>
      <c r="M97" s="35" t="str">
        <f t="shared" si="11"/>
        <v/>
      </c>
      <c r="N97" s="35" t="str">
        <f>IF($A97="","",IF(M97&lt;INDEX(Lookups!$B:$B,MATCH("Green &lt;",Lookups!$A:$A,0)),"Green",IF(M97&lt;INDEX(Lookups!$B:$B,MATCH("Amber &lt;",Lookups!$A:$A,0)),"Amber","Red")))</f>
        <v/>
      </c>
      <c r="O97" s="35">
        <f>SkillsData!$G97</f>
        <v>0</v>
      </c>
    </row>
    <row r="98" spans="1:15" ht="14.25" hidden="1" customHeight="1" x14ac:dyDescent="0.3">
      <c r="A98" s="35" t="str">
        <f>IF(SkillsData!$A98="","",IFERROR(IF(VLOOKUP(SkillsData!$A98,Stakeholders!$A$3:$B$100,2,FALSE)="Y","Y",""),""))</f>
        <v/>
      </c>
      <c r="B98" s="35" t="str">
        <f>IF($A98="","",SkillsData!$A98)</f>
        <v/>
      </c>
      <c r="C98" s="35" t="str">
        <f>IF($A98="","",SkillsData!$B98)</f>
        <v/>
      </c>
      <c r="D98" s="35" t="str">
        <f>IF($A98="","",SkillsData!$C98)</f>
        <v/>
      </c>
      <c r="E98" s="35" t="str">
        <f>IF($A98="","",SkillsData!$D98)</f>
        <v/>
      </c>
      <c r="F98" s="36" t="str">
        <f>IF($A98="","",SkillsData!$F98)</f>
        <v/>
      </c>
      <c r="G98" s="36" t="str">
        <f>IF($A98="","",INDEX({"Unknown/None","Basic","Intermediate","Proficient"},SkillsData!$E98+1))</f>
        <v/>
      </c>
      <c r="H98" s="35" t="str">
        <f t="shared" si="8"/>
        <v/>
      </c>
      <c r="I98" s="35" t="str">
        <f t="shared" si="9"/>
        <v/>
      </c>
      <c r="J98" s="35" t="str">
        <f t="shared" si="10"/>
        <v/>
      </c>
      <c r="K98" s="35" t="str">
        <f>IF($A98="","",IFERROR(VLOOKUP(D98,Lookups!$A$8:$B$13,2,FALSE),1))</f>
        <v/>
      </c>
      <c r="L98" s="35" t="str">
        <f>IF($A98="","",IF(E98="Y",INDEX(Lookups!$B:$B,MATCH("CriticalSafety_Y",Lookups!$A:$A,0)),INDEX(Lookups!$B:$B,MATCH("CriticalSafety_N",Lookups!$A:$A,0))))</f>
        <v/>
      </c>
      <c r="M98" s="35" t="str">
        <f t="shared" si="11"/>
        <v/>
      </c>
      <c r="N98" s="35" t="str">
        <f>IF($A98="","",IF(M98&lt;INDEX(Lookups!$B:$B,MATCH("Green &lt;",Lookups!$A:$A,0)),"Green",IF(M98&lt;INDEX(Lookups!$B:$B,MATCH("Amber &lt;",Lookups!$A:$A,0)),"Amber","Red")))</f>
        <v/>
      </c>
      <c r="O98" s="35">
        <f>SkillsData!$G98</f>
        <v>0</v>
      </c>
    </row>
    <row r="99" spans="1:15" ht="14.25" hidden="1" customHeight="1" x14ac:dyDescent="0.3">
      <c r="A99" s="35" t="str">
        <f>IF(SkillsData!$A99="","",IFERROR(IF(VLOOKUP(SkillsData!$A99,Stakeholders!$A$3:$B$100,2,FALSE)="Y","Y",""),""))</f>
        <v/>
      </c>
      <c r="B99" s="35" t="str">
        <f>IF($A99="","",SkillsData!$A99)</f>
        <v/>
      </c>
      <c r="C99" s="35" t="str">
        <f>IF($A99="","",SkillsData!$B99)</f>
        <v/>
      </c>
      <c r="D99" s="35" t="str">
        <f>IF($A99="","",SkillsData!$C99)</f>
        <v/>
      </c>
      <c r="E99" s="35" t="str">
        <f>IF($A99="","",SkillsData!$D99)</f>
        <v/>
      </c>
      <c r="F99" s="36" t="str">
        <f>IF($A99="","",SkillsData!$F99)</f>
        <v/>
      </c>
      <c r="G99" s="36" t="str">
        <f>IF($A99="","",INDEX({"Unknown/None","Basic","Intermediate","Proficient"},SkillsData!$E99+1))</f>
        <v/>
      </c>
      <c r="H99" s="35" t="str">
        <f t="shared" ref="H99:H130" si="12">IF($A99="","",IF(F99="Unknown/None",0,IF(F99="Basic",1,IF(F99="Intermediate",2,IF(F99="Proficient",3,0)))))</f>
        <v/>
      </c>
      <c r="I99" s="35" t="str">
        <f t="shared" ref="I99:I130" si="13">IF($A99="","",IF(G99="Unknown/None",0,IF(G99="Basic",1,IF(G99="Intermediate",2,IF(G99="Proficient",3,0)))))</f>
        <v/>
      </c>
      <c r="J99" s="35" t="str">
        <f t="shared" ref="J99:J130" si="14">IF($A99="","",MAX(H99-I99,0))</f>
        <v/>
      </c>
      <c r="K99" s="35" t="str">
        <f>IF($A99="","",IFERROR(VLOOKUP(D99,Lookups!$A$8:$B$13,2,FALSE),1))</f>
        <v/>
      </c>
      <c r="L99" s="35" t="str">
        <f>IF($A99="","",IF(E99="Y",INDEX(Lookups!$B:$B,MATCH("CriticalSafety_Y",Lookups!$A:$A,0)),INDEX(Lookups!$B:$B,MATCH("CriticalSafety_N",Lookups!$A:$A,0))))</f>
        <v/>
      </c>
      <c r="M99" s="35" t="str">
        <f t="shared" ref="M99:M130" si="15">IF($A99="","",J99*K99*L99)</f>
        <v/>
      </c>
      <c r="N99" s="35" t="str">
        <f>IF($A99="","",IF(M99&lt;INDEX(Lookups!$B:$B,MATCH("Green &lt;",Lookups!$A:$A,0)),"Green",IF(M99&lt;INDEX(Lookups!$B:$B,MATCH("Amber &lt;",Lookups!$A:$A,0)),"Amber","Red")))</f>
        <v/>
      </c>
      <c r="O99" s="35">
        <f>SkillsData!$G99</f>
        <v>0</v>
      </c>
    </row>
    <row r="100" spans="1:15" ht="14.25" hidden="1" customHeight="1" x14ac:dyDescent="0.3">
      <c r="A100" s="35" t="str">
        <f>IF(SkillsData!$A100="","",IFERROR(IF(VLOOKUP(SkillsData!$A100,Stakeholders!$A$3:$B$100,2,FALSE)="Y","Y",""),""))</f>
        <v/>
      </c>
      <c r="B100" s="35" t="str">
        <f>IF($A100="","",SkillsData!$A100)</f>
        <v/>
      </c>
      <c r="C100" s="35" t="str">
        <f>IF($A100="","",SkillsData!$B100)</f>
        <v/>
      </c>
      <c r="D100" s="35" t="str">
        <f>IF($A100="","",SkillsData!$C100)</f>
        <v/>
      </c>
      <c r="E100" s="35" t="str">
        <f>IF($A100="","",SkillsData!$D100)</f>
        <v/>
      </c>
      <c r="F100" s="36" t="str">
        <f>IF($A100="","",SkillsData!$F100)</f>
        <v/>
      </c>
      <c r="G100" s="36" t="str">
        <f>IF($A100="","",INDEX({"Unknown/None","Basic","Intermediate","Proficient"},SkillsData!$E100+1))</f>
        <v/>
      </c>
      <c r="H100" s="35" t="str">
        <f t="shared" si="12"/>
        <v/>
      </c>
      <c r="I100" s="35" t="str">
        <f t="shared" si="13"/>
        <v/>
      </c>
      <c r="J100" s="35" t="str">
        <f t="shared" si="14"/>
        <v/>
      </c>
      <c r="K100" s="35" t="str">
        <f>IF($A100="","",IFERROR(VLOOKUP(D100,Lookups!$A$8:$B$13,2,FALSE),1))</f>
        <v/>
      </c>
      <c r="L100" s="35" t="str">
        <f>IF($A100="","",IF(E100="Y",INDEX(Lookups!$B:$B,MATCH("CriticalSafety_Y",Lookups!$A:$A,0)),INDEX(Lookups!$B:$B,MATCH("CriticalSafety_N",Lookups!$A:$A,0))))</f>
        <v/>
      </c>
      <c r="M100" s="35" t="str">
        <f t="shared" si="15"/>
        <v/>
      </c>
      <c r="N100" s="35" t="str">
        <f>IF($A100="","",IF(M100&lt;INDEX(Lookups!$B:$B,MATCH("Green &lt;",Lookups!$A:$A,0)),"Green",IF(M100&lt;INDEX(Lookups!$B:$B,MATCH("Amber &lt;",Lookups!$A:$A,0)),"Amber","Red")))</f>
        <v/>
      </c>
      <c r="O100" s="35">
        <f>SkillsData!$G100</f>
        <v>0</v>
      </c>
    </row>
    <row r="101" spans="1:15" ht="14.25" hidden="1" customHeight="1" x14ac:dyDescent="0.3">
      <c r="A101" s="35" t="str">
        <f>IF(SkillsData!$A101="","",IFERROR(IF(VLOOKUP(SkillsData!$A101,Stakeholders!$A$3:$B$100,2,FALSE)="Y","Y",""),""))</f>
        <v/>
      </c>
      <c r="B101" s="35" t="str">
        <f>IF($A101="","",SkillsData!$A101)</f>
        <v/>
      </c>
      <c r="C101" s="35" t="str">
        <f>IF($A101="","",SkillsData!$B101)</f>
        <v/>
      </c>
      <c r="D101" s="35" t="str">
        <f>IF($A101="","",SkillsData!$C101)</f>
        <v/>
      </c>
      <c r="E101" s="35" t="str">
        <f>IF($A101="","",SkillsData!$D101)</f>
        <v/>
      </c>
      <c r="F101" s="36" t="str">
        <f>IF($A101="","",SkillsData!$F101)</f>
        <v/>
      </c>
      <c r="G101" s="36" t="str">
        <f>IF($A101="","",INDEX({"Unknown/None","Basic","Intermediate","Proficient"},SkillsData!$E101+1))</f>
        <v/>
      </c>
      <c r="H101" s="35" t="str">
        <f t="shared" si="12"/>
        <v/>
      </c>
      <c r="I101" s="35" t="str">
        <f t="shared" si="13"/>
        <v/>
      </c>
      <c r="J101" s="35" t="str">
        <f t="shared" si="14"/>
        <v/>
      </c>
      <c r="K101" s="35" t="str">
        <f>IF($A101="","",IFERROR(VLOOKUP(D101,Lookups!$A$8:$B$13,2,FALSE),1))</f>
        <v/>
      </c>
      <c r="L101" s="35" t="str">
        <f>IF($A101="","",IF(E101="Y",INDEX(Lookups!$B:$B,MATCH("CriticalSafety_Y",Lookups!$A:$A,0)),INDEX(Lookups!$B:$B,MATCH("CriticalSafety_N",Lookups!$A:$A,0))))</f>
        <v/>
      </c>
      <c r="M101" s="35" t="str">
        <f t="shared" si="15"/>
        <v/>
      </c>
      <c r="N101" s="35" t="str">
        <f>IF($A101="","",IF(M101&lt;INDEX(Lookups!$B:$B,MATCH("Green &lt;",Lookups!$A:$A,0)),"Green",IF(M101&lt;INDEX(Lookups!$B:$B,MATCH("Amber &lt;",Lookups!$A:$A,0)),"Amber","Red")))</f>
        <v/>
      </c>
      <c r="O101" s="35">
        <f>SkillsData!$G101</f>
        <v>0</v>
      </c>
    </row>
    <row r="102" spans="1:15" ht="14.25" hidden="1" customHeight="1" x14ac:dyDescent="0.3">
      <c r="A102" s="35" t="str">
        <f>IF(SkillsData!$A102="","",IFERROR(IF(VLOOKUP(SkillsData!$A102,Stakeholders!$A$3:$B$100,2,FALSE)="Y","Y",""),""))</f>
        <v/>
      </c>
      <c r="B102" s="35" t="str">
        <f>IF($A102="","",SkillsData!$A102)</f>
        <v/>
      </c>
      <c r="C102" s="35" t="str">
        <f>IF($A102="","",SkillsData!$B102)</f>
        <v/>
      </c>
      <c r="D102" s="35" t="str">
        <f>IF($A102="","",SkillsData!$C102)</f>
        <v/>
      </c>
      <c r="E102" s="35" t="str">
        <f>IF($A102="","",SkillsData!$D102)</f>
        <v/>
      </c>
      <c r="F102" s="36" t="str">
        <f>IF($A102="","",SkillsData!$F102)</f>
        <v/>
      </c>
      <c r="G102" s="36" t="str">
        <f>IF($A102="","",INDEX({"Unknown/None","Basic","Intermediate","Proficient"},SkillsData!$E102+1))</f>
        <v/>
      </c>
      <c r="H102" s="35" t="str">
        <f t="shared" si="12"/>
        <v/>
      </c>
      <c r="I102" s="35" t="str">
        <f t="shared" si="13"/>
        <v/>
      </c>
      <c r="J102" s="35" t="str">
        <f t="shared" si="14"/>
        <v/>
      </c>
      <c r="K102" s="35" t="str">
        <f>IF($A102="","",IFERROR(VLOOKUP(D102,Lookups!$A$8:$B$13,2,FALSE),1))</f>
        <v/>
      </c>
      <c r="L102" s="35" t="str">
        <f>IF($A102="","",IF(E102="Y",INDEX(Lookups!$B:$B,MATCH("CriticalSafety_Y",Lookups!$A:$A,0)),INDEX(Lookups!$B:$B,MATCH("CriticalSafety_N",Lookups!$A:$A,0))))</f>
        <v/>
      </c>
      <c r="M102" s="35" t="str">
        <f t="shared" si="15"/>
        <v/>
      </c>
      <c r="N102" s="35" t="str">
        <f>IF($A102="","",IF(M102&lt;INDEX(Lookups!$B:$B,MATCH("Green &lt;",Lookups!$A:$A,0)),"Green",IF(M102&lt;INDEX(Lookups!$B:$B,MATCH("Amber &lt;",Lookups!$A:$A,0)),"Amber","Red")))</f>
        <v/>
      </c>
      <c r="O102" s="35">
        <f>SkillsData!$G102</f>
        <v>0</v>
      </c>
    </row>
    <row r="103" spans="1:15" ht="14.25" hidden="1" customHeight="1" x14ac:dyDescent="0.3">
      <c r="A103" s="35" t="str">
        <f>IF(SkillsData!$A103="","",IFERROR(IF(VLOOKUP(SkillsData!$A103,Stakeholders!$A$3:$B$100,2,FALSE)="Y","Y",""),""))</f>
        <v/>
      </c>
      <c r="B103" s="35" t="str">
        <f>IF($A103="","",SkillsData!$A103)</f>
        <v/>
      </c>
      <c r="C103" s="35" t="str">
        <f>IF($A103="","",SkillsData!$B103)</f>
        <v/>
      </c>
      <c r="D103" s="35" t="str">
        <f>IF($A103="","",SkillsData!$C103)</f>
        <v/>
      </c>
      <c r="E103" s="35" t="str">
        <f>IF($A103="","",SkillsData!$D103)</f>
        <v/>
      </c>
      <c r="F103" s="36" t="str">
        <f>IF($A103="","",SkillsData!$F103)</f>
        <v/>
      </c>
      <c r="G103" s="36" t="str">
        <f>IF($A103="","",INDEX({"Unknown/None","Basic","Intermediate","Proficient"},SkillsData!$E103+1))</f>
        <v/>
      </c>
      <c r="H103" s="35" t="str">
        <f t="shared" si="12"/>
        <v/>
      </c>
      <c r="I103" s="35" t="str">
        <f t="shared" si="13"/>
        <v/>
      </c>
      <c r="J103" s="35" t="str">
        <f t="shared" si="14"/>
        <v/>
      </c>
      <c r="K103" s="35" t="str">
        <f>IF($A103="","",IFERROR(VLOOKUP(D103,Lookups!$A$8:$B$13,2,FALSE),1))</f>
        <v/>
      </c>
      <c r="L103" s="35" t="str">
        <f>IF($A103="","",IF(E103="Y",INDEX(Lookups!$B:$B,MATCH("CriticalSafety_Y",Lookups!$A:$A,0)),INDEX(Lookups!$B:$B,MATCH("CriticalSafety_N",Lookups!$A:$A,0))))</f>
        <v/>
      </c>
      <c r="M103" s="35" t="str">
        <f t="shared" si="15"/>
        <v/>
      </c>
      <c r="N103" s="35" t="str">
        <f>IF($A103="","",IF(M103&lt;INDEX(Lookups!$B:$B,MATCH("Green &lt;",Lookups!$A:$A,0)),"Green",IF(M103&lt;INDEX(Lookups!$B:$B,MATCH("Amber &lt;",Lookups!$A:$A,0)),"Amber","Red")))</f>
        <v/>
      </c>
      <c r="O103" s="35">
        <f>SkillsData!$G103</f>
        <v>0</v>
      </c>
    </row>
    <row r="104" spans="1:15" ht="14.25" hidden="1" customHeight="1" x14ac:dyDescent="0.3">
      <c r="A104" s="35" t="str">
        <f>IF(SkillsData!$A104="","",IFERROR(IF(VLOOKUP(SkillsData!$A104,Stakeholders!$A$3:$B$100,2,FALSE)="Y","Y",""),""))</f>
        <v/>
      </c>
      <c r="B104" s="35" t="str">
        <f>IF($A104="","",SkillsData!$A104)</f>
        <v/>
      </c>
      <c r="C104" s="35" t="str">
        <f>IF($A104="","",SkillsData!$B104)</f>
        <v/>
      </c>
      <c r="D104" s="35" t="str">
        <f>IF($A104="","",SkillsData!$C104)</f>
        <v/>
      </c>
      <c r="E104" s="35" t="str">
        <f>IF($A104="","",SkillsData!$D104)</f>
        <v/>
      </c>
      <c r="F104" s="36" t="str">
        <f>IF($A104="","",SkillsData!$F104)</f>
        <v/>
      </c>
      <c r="G104" s="36" t="str">
        <f>IF($A104="","",INDEX({"Unknown/None","Basic","Intermediate","Proficient"},SkillsData!$E104+1))</f>
        <v/>
      </c>
      <c r="H104" s="35" t="str">
        <f t="shared" si="12"/>
        <v/>
      </c>
      <c r="I104" s="35" t="str">
        <f t="shared" si="13"/>
        <v/>
      </c>
      <c r="J104" s="35" t="str">
        <f t="shared" si="14"/>
        <v/>
      </c>
      <c r="K104" s="35" t="str">
        <f>IF($A104="","",IFERROR(VLOOKUP(D104,Lookups!$A$8:$B$13,2,FALSE),1))</f>
        <v/>
      </c>
      <c r="L104" s="35" t="str">
        <f>IF($A104="","",IF(E104="Y",INDEX(Lookups!$B:$B,MATCH("CriticalSafety_Y",Lookups!$A:$A,0)),INDEX(Lookups!$B:$B,MATCH("CriticalSafety_N",Lookups!$A:$A,0))))</f>
        <v/>
      </c>
      <c r="M104" s="35" t="str">
        <f t="shared" si="15"/>
        <v/>
      </c>
      <c r="N104" s="35" t="str">
        <f>IF($A104="","",IF(M104&lt;INDEX(Lookups!$B:$B,MATCH("Green &lt;",Lookups!$A:$A,0)),"Green",IF(M104&lt;INDEX(Lookups!$B:$B,MATCH("Amber &lt;",Lookups!$A:$A,0)),"Amber","Red")))</f>
        <v/>
      </c>
      <c r="O104" s="35">
        <f>SkillsData!$G104</f>
        <v>0</v>
      </c>
    </row>
    <row r="105" spans="1:15" ht="14.25" hidden="1" customHeight="1" x14ac:dyDescent="0.3">
      <c r="A105" s="35" t="str">
        <f>IF(SkillsData!$A105="","",IFERROR(IF(VLOOKUP(SkillsData!$A105,Stakeholders!$A$3:$B$100,2,FALSE)="Y","Y",""),""))</f>
        <v/>
      </c>
      <c r="B105" s="35" t="str">
        <f>IF($A105="","",SkillsData!$A105)</f>
        <v/>
      </c>
      <c r="C105" s="35" t="str">
        <f>IF($A105="","",SkillsData!$B105)</f>
        <v/>
      </c>
      <c r="D105" s="35" t="str">
        <f>IF($A105="","",SkillsData!$C105)</f>
        <v/>
      </c>
      <c r="E105" s="35" t="str">
        <f>IF($A105="","",SkillsData!$D105)</f>
        <v/>
      </c>
      <c r="F105" s="36" t="str">
        <f>IF($A105="","",SkillsData!$F105)</f>
        <v/>
      </c>
      <c r="G105" s="36" t="str">
        <f>IF($A105="","",INDEX({"Unknown/None","Basic","Intermediate","Proficient"},SkillsData!$E105+1))</f>
        <v/>
      </c>
      <c r="H105" s="35" t="str">
        <f t="shared" si="12"/>
        <v/>
      </c>
      <c r="I105" s="35" t="str">
        <f t="shared" si="13"/>
        <v/>
      </c>
      <c r="J105" s="35" t="str">
        <f t="shared" si="14"/>
        <v/>
      </c>
      <c r="K105" s="35" t="str">
        <f>IF($A105="","",IFERROR(VLOOKUP(D105,Lookups!$A$8:$B$13,2,FALSE),1))</f>
        <v/>
      </c>
      <c r="L105" s="35" t="str">
        <f>IF($A105="","",IF(E105="Y",INDEX(Lookups!$B:$B,MATCH("CriticalSafety_Y",Lookups!$A:$A,0)),INDEX(Lookups!$B:$B,MATCH("CriticalSafety_N",Lookups!$A:$A,0))))</f>
        <v/>
      </c>
      <c r="M105" s="35" t="str">
        <f t="shared" si="15"/>
        <v/>
      </c>
      <c r="N105" s="35" t="str">
        <f>IF($A105="","",IF(M105&lt;INDEX(Lookups!$B:$B,MATCH("Green &lt;",Lookups!$A:$A,0)),"Green",IF(M105&lt;INDEX(Lookups!$B:$B,MATCH("Amber &lt;",Lookups!$A:$A,0)),"Amber","Red")))</f>
        <v/>
      </c>
      <c r="O105" s="35">
        <f>SkillsData!$G105</f>
        <v>0</v>
      </c>
    </row>
    <row r="106" spans="1:15" ht="14.25" hidden="1" customHeight="1" x14ac:dyDescent="0.3">
      <c r="A106" s="35" t="str">
        <f>IF(SkillsData!$A106="","",IFERROR(IF(VLOOKUP(SkillsData!$A106,Stakeholders!$A$3:$B$100,2,FALSE)="Y","Y",""),""))</f>
        <v/>
      </c>
      <c r="B106" s="35" t="str">
        <f>IF($A106="","",SkillsData!$A106)</f>
        <v/>
      </c>
      <c r="C106" s="35" t="str">
        <f>IF($A106="","",SkillsData!$B106)</f>
        <v/>
      </c>
      <c r="D106" s="35" t="str">
        <f>IF($A106="","",SkillsData!$C106)</f>
        <v/>
      </c>
      <c r="E106" s="35" t="str">
        <f>IF($A106="","",SkillsData!$D106)</f>
        <v/>
      </c>
      <c r="F106" s="36" t="str">
        <f>IF($A106="","",SkillsData!$F106)</f>
        <v/>
      </c>
      <c r="G106" s="36" t="str">
        <f>IF($A106="","",INDEX({"Unknown/None","Basic","Intermediate","Proficient"},SkillsData!$E106+1))</f>
        <v/>
      </c>
      <c r="H106" s="35" t="str">
        <f t="shared" si="12"/>
        <v/>
      </c>
      <c r="I106" s="35" t="str">
        <f t="shared" si="13"/>
        <v/>
      </c>
      <c r="J106" s="35" t="str">
        <f t="shared" si="14"/>
        <v/>
      </c>
      <c r="K106" s="35" t="str">
        <f>IF($A106="","",IFERROR(VLOOKUP(D106,Lookups!$A$8:$B$13,2,FALSE),1))</f>
        <v/>
      </c>
      <c r="L106" s="35" t="str">
        <f>IF($A106="","",IF(E106="Y",INDEX(Lookups!$B:$B,MATCH("CriticalSafety_Y",Lookups!$A:$A,0)),INDEX(Lookups!$B:$B,MATCH("CriticalSafety_N",Lookups!$A:$A,0))))</f>
        <v/>
      </c>
      <c r="M106" s="35" t="str">
        <f t="shared" si="15"/>
        <v/>
      </c>
      <c r="N106" s="35" t="str">
        <f>IF($A106="","",IF(M106&lt;INDEX(Lookups!$B:$B,MATCH("Green &lt;",Lookups!$A:$A,0)),"Green",IF(M106&lt;INDEX(Lookups!$B:$B,MATCH("Amber &lt;",Lookups!$A:$A,0)),"Amber","Red")))</f>
        <v/>
      </c>
      <c r="O106" s="35">
        <f>SkillsData!$G106</f>
        <v>0</v>
      </c>
    </row>
    <row r="107" spans="1:15" ht="14.25" hidden="1" customHeight="1" x14ac:dyDescent="0.3">
      <c r="A107" s="35" t="str">
        <f>IF(SkillsData!$A107="","",IFERROR(IF(VLOOKUP(SkillsData!$A107,Stakeholders!$A$3:$B$100,2,FALSE)="Y","Y",""),""))</f>
        <v/>
      </c>
      <c r="B107" s="35" t="str">
        <f>IF($A107="","",SkillsData!$A107)</f>
        <v/>
      </c>
      <c r="C107" s="35" t="str">
        <f>IF($A107="","",SkillsData!$B107)</f>
        <v/>
      </c>
      <c r="D107" s="35" t="str">
        <f>IF($A107="","",SkillsData!$C107)</f>
        <v/>
      </c>
      <c r="E107" s="35" t="str">
        <f>IF($A107="","",SkillsData!$D107)</f>
        <v/>
      </c>
      <c r="F107" s="36" t="str">
        <f>IF($A107="","",SkillsData!$F107)</f>
        <v/>
      </c>
      <c r="G107" s="36" t="str">
        <f>IF($A107="","",INDEX({"Unknown/None","Basic","Intermediate","Proficient"},SkillsData!$E107+1))</f>
        <v/>
      </c>
      <c r="H107" s="35" t="str">
        <f t="shared" si="12"/>
        <v/>
      </c>
      <c r="I107" s="35" t="str">
        <f t="shared" si="13"/>
        <v/>
      </c>
      <c r="J107" s="35" t="str">
        <f t="shared" si="14"/>
        <v/>
      </c>
      <c r="K107" s="35" t="str">
        <f>IF($A107="","",IFERROR(VLOOKUP(D107,Lookups!$A$8:$B$13,2,FALSE),1))</f>
        <v/>
      </c>
      <c r="L107" s="35" t="str">
        <f>IF($A107="","",IF(E107="Y",INDEX(Lookups!$B:$B,MATCH("CriticalSafety_Y",Lookups!$A:$A,0)),INDEX(Lookups!$B:$B,MATCH("CriticalSafety_N",Lookups!$A:$A,0))))</f>
        <v/>
      </c>
      <c r="M107" s="35" t="str">
        <f t="shared" si="15"/>
        <v/>
      </c>
      <c r="N107" s="35" t="str">
        <f>IF($A107="","",IF(M107&lt;INDEX(Lookups!$B:$B,MATCH("Green &lt;",Lookups!$A:$A,0)),"Green",IF(M107&lt;INDEX(Lookups!$B:$B,MATCH("Amber &lt;",Lookups!$A:$A,0)),"Amber","Red")))</f>
        <v/>
      </c>
      <c r="O107" s="35">
        <f>SkillsData!$G107</f>
        <v>0</v>
      </c>
    </row>
    <row r="108" spans="1:15" ht="14.25" customHeight="1" x14ac:dyDescent="0.3">
      <c r="A108" s="35" t="str">
        <f>IF(SkillsData!$A108="","",IFERROR(IF(VLOOKUP(SkillsData!$A108,Stakeholders!$A$3:$B$100,2,FALSE)="Y","Y",""),""))</f>
        <v>Y</v>
      </c>
      <c r="B108" s="35" t="str">
        <f>IF($A108="","",SkillsData!$A108)</f>
        <v>Charging Operators/Electricians</v>
      </c>
      <c r="C108" s="35" t="str">
        <f>IF($A108="","",SkillsData!$B108)</f>
        <v>Safe Charging Procedures</v>
      </c>
      <c r="D108" s="35" t="str">
        <f>IF($A108="","",SkillsData!$C108)</f>
        <v>Safety</v>
      </c>
      <c r="E108" s="35" t="str">
        <f>IF($A108="","",SkillsData!$D108)</f>
        <v>Y</v>
      </c>
      <c r="F108" s="36" t="str">
        <f>IF($A108="","",SkillsData!$F108)</f>
        <v>Intermediate</v>
      </c>
      <c r="G108" s="36" t="str">
        <f>IF($A108="","",INDEX({"Unknown/None","Basic","Intermediate","Proficient"},SkillsData!$E108+1))</f>
        <v>Unknown/None</v>
      </c>
      <c r="H108" s="35">
        <f t="shared" si="12"/>
        <v>2</v>
      </c>
      <c r="I108" s="35">
        <f t="shared" si="13"/>
        <v>0</v>
      </c>
      <c r="J108" s="35">
        <f t="shared" si="14"/>
        <v>2</v>
      </c>
      <c r="K108" s="35">
        <f>IF($A108="","",IFERROR(VLOOKUP(D108,Lookups!$A$8:$B$13,2,FALSE),1))</f>
        <v>1.3</v>
      </c>
      <c r="L108" s="35">
        <f>IF($A108="","",IF(E108="Y",INDEX(Lookups!$B:$B,MATCH("CriticalSafety_Y",Lookups!$A:$A,0)),INDEX(Lookups!$B:$B,MATCH("CriticalSafety_N",Lookups!$A:$A,0))))</f>
        <v>1.5</v>
      </c>
      <c r="M108" s="35">
        <f t="shared" si="15"/>
        <v>3.9000000000000004</v>
      </c>
      <c r="N108" s="35" t="str">
        <f>IF($A108="","",IF(M108&lt;INDEX(Lookups!$B:$B,MATCH("Green &lt;",Lookups!$A:$A,0)),"Green",IF(M108&lt;INDEX(Lookups!$B:$B,MATCH("Amber &lt;",Lookups!$A:$A,0)),"Amber","Red")))</f>
        <v>Red</v>
      </c>
      <c r="O108" s="35" t="str">
        <f>SkillsData!$G108</f>
        <v>Connector handling, cord safety, basic hazards.</v>
      </c>
    </row>
    <row r="109" spans="1:15" ht="14.25" customHeight="1" x14ac:dyDescent="0.3">
      <c r="A109" s="35" t="str">
        <f>IF(SkillsData!$A109="","",IFERROR(IF(VLOOKUP(SkillsData!$A109,Stakeholders!$A$3:$B$100,2,FALSE)="Y","Y",""),""))</f>
        <v>Y</v>
      </c>
      <c r="B109" s="35" t="str">
        <f>IF($A109="","",SkillsData!$A109)</f>
        <v>Charging Operators/Electricians</v>
      </c>
      <c r="C109" s="35" t="str">
        <f>IF($A109="","",SkillsData!$B109)</f>
        <v>High-Voltage Safety (L1)</v>
      </c>
      <c r="D109" s="35" t="str">
        <f>IF($A109="","",SkillsData!$C109)</f>
        <v>Safety</v>
      </c>
      <c r="E109" s="35" t="str">
        <f>IF($A109="","",SkillsData!$D109)</f>
        <v>Y</v>
      </c>
      <c r="F109" s="36" t="str">
        <f>IF($A109="","",SkillsData!$F109)</f>
        <v>Proficient</v>
      </c>
      <c r="G109" s="36" t="str">
        <f>IF($A109="","",INDEX({"Unknown/None","Basic","Intermediate","Proficient"},SkillsData!$E109+1))</f>
        <v>Basic</v>
      </c>
      <c r="H109" s="35">
        <f t="shared" si="12"/>
        <v>3</v>
      </c>
      <c r="I109" s="35">
        <f t="shared" si="13"/>
        <v>1</v>
      </c>
      <c r="J109" s="35">
        <f t="shared" si="14"/>
        <v>2</v>
      </c>
      <c r="K109" s="35">
        <f>IF($A109="","",IFERROR(VLOOKUP(D109,Lookups!$A$8:$B$13,2,FALSE),1))</f>
        <v>1.3</v>
      </c>
      <c r="L109" s="35">
        <f>IF($A109="","",IF(E109="Y",INDEX(Lookups!$B:$B,MATCH("CriticalSafety_Y",Lookups!$A:$A,0)),INDEX(Lookups!$B:$B,MATCH("CriticalSafety_N",Lookups!$A:$A,0))))</f>
        <v>1.5</v>
      </c>
      <c r="M109" s="35">
        <f t="shared" si="15"/>
        <v>3.9000000000000004</v>
      </c>
      <c r="N109" s="35" t="str">
        <f>IF($A109="","",IF(M109&lt;INDEX(Lookups!$B:$B,MATCH("Green &lt;",Lookups!$A:$A,0)),"Green",IF(M109&lt;INDEX(Lookups!$B:$B,MATCH("Amber &lt;",Lookups!$A:$A,0)),"Amber","Red")))</f>
        <v>Red</v>
      </c>
      <c r="O109" s="35" t="str">
        <f>SkillsData!$G109</f>
        <v>PPE, lock-out/tag-out, shock avoidance.</v>
      </c>
    </row>
    <row r="110" spans="1:15" ht="14.25" customHeight="1" x14ac:dyDescent="0.3">
      <c r="A110" s="35" t="str">
        <f>IF(SkillsData!$A110="","",IFERROR(IF(VLOOKUP(SkillsData!$A110,Stakeholders!$A$3:$B$100,2,FALSE)="Y","Y",""),""))</f>
        <v>Y</v>
      </c>
      <c r="B110" s="35" t="str">
        <f>IF($A110="","",SkillsData!$A110)</f>
        <v>Charging Operators/Electricians</v>
      </c>
      <c r="C110" s="35" t="str">
        <f>IF($A110="","",SkillsData!$B110)</f>
        <v>Battery Fundamentals &amp; BMS</v>
      </c>
      <c r="D110" s="35" t="str">
        <f>IF($A110="","",SkillsData!$C110)</f>
        <v>Technical</v>
      </c>
      <c r="E110" s="35" t="str">
        <f>IF($A110="","",SkillsData!$D110)</f>
        <v>N</v>
      </c>
      <c r="F110" s="36" t="str">
        <f>IF($A110="","",SkillsData!$F110)</f>
        <v>Intermediate</v>
      </c>
      <c r="G110" s="36" t="str">
        <f>IF($A110="","",INDEX({"Unknown/None","Basic","Intermediate","Proficient"},SkillsData!$E110+1))</f>
        <v>Unknown/None</v>
      </c>
      <c r="H110" s="35">
        <f t="shared" si="12"/>
        <v>2</v>
      </c>
      <c r="I110" s="35">
        <f t="shared" si="13"/>
        <v>0</v>
      </c>
      <c r="J110" s="35">
        <f t="shared" si="14"/>
        <v>2</v>
      </c>
      <c r="K110" s="35">
        <f>IF($A110="","",IFERROR(VLOOKUP(D110,Lookups!$A$8:$B$13,2,FALSE),1))</f>
        <v>1.2</v>
      </c>
      <c r="L110" s="35">
        <f>IF($A110="","",IF(E110="Y",INDEX(Lookups!$B:$B,MATCH("CriticalSafety_Y",Lookups!$A:$A,0)),INDEX(Lookups!$B:$B,MATCH("CriticalSafety_N",Lookups!$A:$A,0))))</f>
        <v>1</v>
      </c>
      <c r="M110" s="35">
        <f t="shared" si="15"/>
        <v>2.4</v>
      </c>
      <c r="N110" s="35" t="str">
        <f>IF($A110="","",IF(M110&lt;INDEX(Lookups!$B:$B,MATCH("Green &lt;",Lookups!$A:$A,0)),"Green",IF(M110&lt;INDEX(Lookups!$B:$B,MATCH("Amber &lt;",Lookups!$A:$A,0)),"Amber","Red")))</f>
        <v>Red</v>
      </c>
      <c r="O110" s="35" t="str">
        <f>SkillsData!$G110</f>
        <v>Battery types, SoH/SoC, thermal mgmt.</v>
      </c>
    </row>
    <row r="111" spans="1:15" ht="14.25" customHeight="1" x14ac:dyDescent="0.3">
      <c r="A111" s="35" t="str">
        <f>IF(SkillsData!$A111="","",IFERROR(IF(VLOOKUP(SkillsData!$A111,Stakeholders!$A$3:$B$100,2,FALSE)="Y","Y",""),""))</f>
        <v>Y</v>
      </c>
      <c r="B111" s="35" t="str">
        <f>IF($A111="","",SkillsData!$A111)</f>
        <v>Charging Operators/Electricians</v>
      </c>
      <c r="C111" s="35" t="str">
        <f>IF($A111="","",SkillsData!$B111)</f>
        <v>Power Electronics &amp; Motor</v>
      </c>
      <c r="D111" s="35" t="str">
        <f>IF($A111="","",SkillsData!$C111)</f>
        <v>Technical</v>
      </c>
      <c r="E111" s="35" t="str">
        <f>IF($A111="","",SkillsData!$D111)</f>
        <v>N</v>
      </c>
      <c r="F111" s="36" t="str">
        <f>IF($A111="","",SkillsData!$F111)</f>
        <v>Intermediate</v>
      </c>
      <c r="G111" s="36" t="str">
        <f>IF($A111="","",INDEX({"Unknown/None","Basic","Intermediate","Proficient"},SkillsData!$E111+1))</f>
        <v>Unknown/None</v>
      </c>
      <c r="H111" s="35">
        <f t="shared" si="12"/>
        <v>2</v>
      </c>
      <c r="I111" s="35">
        <f t="shared" si="13"/>
        <v>0</v>
      </c>
      <c r="J111" s="35">
        <f t="shared" si="14"/>
        <v>2</v>
      </c>
      <c r="K111" s="35">
        <f>IF($A111="","",IFERROR(VLOOKUP(D111,Lookups!$A$8:$B$13,2,FALSE),1))</f>
        <v>1.2</v>
      </c>
      <c r="L111" s="35">
        <f>IF($A111="","",IF(E111="Y",INDEX(Lookups!$B:$B,MATCH("CriticalSafety_Y",Lookups!$A:$A,0)),INDEX(Lookups!$B:$B,MATCH("CriticalSafety_N",Lookups!$A:$A,0))))</f>
        <v>1</v>
      </c>
      <c r="M111" s="35">
        <f t="shared" si="15"/>
        <v>2.4</v>
      </c>
      <c r="N111" s="35" t="str">
        <f>IF($A111="","",IF(M111&lt;INDEX(Lookups!$B:$B,MATCH("Green &lt;",Lookups!$A:$A,0)),"Green",IF(M111&lt;INDEX(Lookups!$B:$B,MATCH("Amber &lt;",Lookups!$A:$A,0)),"Amber","Red")))</f>
        <v>Red</v>
      </c>
      <c r="O111" s="35" t="str">
        <f>SkillsData!$G111</f>
        <v>Inverter, DC-DC, motor basics, diagnostics.</v>
      </c>
    </row>
    <row r="112" spans="1:15" ht="14.25" customHeight="1" x14ac:dyDescent="0.3">
      <c r="A112" s="35" t="str">
        <f>IF(SkillsData!$A112="","",IFERROR(IF(VLOOKUP(SkillsData!$A112,Stakeholders!$A$3:$B$100,2,FALSE)="Y","Y",""),""))</f>
        <v>Y</v>
      </c>
      <c r="B112" s="35" t="str">
        <f>IF($A112="","",SkillsData!$A112)</f>
        <v>Charging Operators/Electricians</v>
      </c>
      <c r="C112" s="35" t="str">
        <f>IF($A112="","",SkillsData!$B112)</f>
        <v>Workshop EV Tooling &amp; PPE</v>
      </c>
      <c r="D112" s="35" t="str">
        <f>IF($A112="","",SkillsData!$C112)</f>
        <v>Safety</v>
      </c>
      <c r="E112" s="35" t="str">
        <f>IF($A112="","",SkillsData!$D112)</f>
        <v>Y</v>
      </c>
      <c r="F112" s="36" t="str">
        <f>IF($A112="","",SkillsData!$F112)</f>
        <v>Intermediate</v>
      </c>
      <c r="G112" s="36" t="str">
        <f>IF($A112="","",INDEX({"Unknown/None","Basic","Intermediate","Proficient"},SkillsData!$E112+1))</f>
        <v>Basic</v>
      </c>
      <c r="H112" s="35">
        <f t="shared" si="12"/>
        <v>2</v>
      </c>
      <c r="I112" s="35">
        <f t="shared" si="13"/>
        <v>1</v>
      </c>
      <c r="J112" s="35">
        <f t="shared" si="14"/>
        <v>1</v>
      </c>
      <c r="K112" s="35">
        <f>IF($A112="","",IFERROR(VLOOKUP(D112,Lookups!$A$8:$B$13,2,FALSE),1))</f>
        <v>1.3</v>
      </c>
      <c r="L112" s="35">
        <f>IF($A112="","",IF(E112="Y",INDEX(Lookups!$B:$B,MATCH("CriticalSafety_Y",Lookups!$A:$A,0)),INDEX(Lookups!$B:$B,MATCH("CriticalSafety_N",Lookups!$A:$A,0))))</f>
        <v>1.5</v>
      </c>
      <c r="M112" s="35">
        <f t="shared" si="15"/>
        <v>1.9500000000000002</v>
      </c>
      <c r="N112" s="35" t="str">
        <f>IF($A112="","",IF(M112&lt;INDEX(Lookups!$B:$B,MATCH("Green &lt;",Lookups!$A:$A,0)),"Green",IF(M112&lt;INDEX(Lookups!$B:$B,MATCH("Amber &lt;",Lookups!$A:$A,0)),"Amber","Red")))</f>
        <v>Red</v>
      </c>
      <c r="O112" s="35" t="str">
        <f>SkillsData!$G112</f>
        <v>Insulated tools, PPE selection &amp; care.</v>
      </c>
    </row>
    <row r="113" spans="1:15" ht="14.25" customHeight="1" x14ac:dyDescent="0.3">
      <c r="A113" s="35" t="str">
        <f>IF(SkillsData!$A113="","",IFERROR(IF(VLOOKUP(SkillsData!$A113,Stakeholders!$A$3:$B$100,2,FALSE)="Y","Y",""),""))</f>
        <v>Y</v>
      </c>
      <c r="B113" s="35" t="str">
        <f>IF($A113="","",SkillsData!$A113)</f>
        <v>Charging Operators/Electricians</v>
      </c>
      <c r="C113" s="35" t="str">
        <f>IF($A113="","",SkillsData!$B113)</f>
        <v>Charger Install &amp; O&amp;M Basics</v>
      </c>
      <c r="D113" s="35" t="str">
        <f>IF($A113="","",SkillsData!$C113)</f>
        <v>Technical</v>
      </c>
      <c r="E113" s="35" t="str">
        <f>IF($A113="","",SkillsData!$D113)</f>
        <v>Y</v>
      </c>
      <c r="F113" s="36" t="str">
        <f>IF($A113="","",SkillsData!$F113)</f>
        <v>Proficient</v>
      </c>
      <c r="G113" s="36" t="str">
        <f>IF($A113="","",INDEX({"Unknown/None","Basic","Intermediate","Proficient"},SkillsData!$E113+1))</f>
        <v>Basic</v>
      </c>
      <c r="H113" s="35">
        <f t="shared" si="12"/>
        <v>3</v>
      </c>
      <c r="I113" s="35">
        <f t="shared" si="13"/>
        <v>1</v>
      </c>
      <c r="J113" s="35">
        <f t="shared" si="14"/>
        <v>2</v>
      </c>
      <c r="K113" s="35">
        <f>IF($A113="","",IFERROR(VLOOKUP(D113,Lookups!$A$8:$B$13,2,FALSE),1))</f>
        <v>1.2</v>
      </c>
      <c r="L113" s="35">
        <f>IF($A113="","",IF(E113="Y",INDEX(Lookups!$B:$B,MATCH("CriticalSafety_Y",Lookups!$A:$A,0)),INDEX(Lookups!$B:$B,MATCH("CriticalSafety_N",Lookups!$A:$A,0))))</f>
        <v>1.5</v>
      </c>
      <c r="M113" s="35">
        <f t="shared" si="15"/>
        <v>3.5999999999999996</v>
      </c>
      <c r="N113" s="35" t="str">
        <f>IF($A113="","",IF(M113&lt;INDEX(Lookups!$B:$B,MATCH("Green &lt;",Lookups!$A:$A,0)),"Green",IF(M113&lt;INDEX(Lookups!$B:$B,MATCH("Amber &lt;",Lookups!$A:$A,0)),"Amber","Red")))</f>
        <v>Red</v>
      </c>
      <c r="O113" s="35" t="str">
        <f>SkillsData!$G113</f>
        <v>Site safety, commissioning, maintenance.</v>
      </c>
    </row>
    <row r="114" spans="1:15" ht="14.25" customHeight="1" x14ac:dyDescent="0.3">
      <c r="A114" s="35" t="str">
        <f>IF(SkillsData!$A114="","",IFERROR(IF(VLOOKUP(SkillsData!$A114,Stakeholders!$A$3:$B$100,2,FALSE)="Y","Y",""),""))</f>
        <v>Y</v>
      </c>
      <c r="B114" s="35" t="str">
        <f>IF($A114="","",SkillsData!$A114)</f>
        <v>Charging Operators/Electricians</v>
      </c>
      <c r="C114" s="35" t="str">
        <f>IF($A114="","",SkillsData!$B114)</f>
        <v>Charging &amp; Tariff Planning</v>
      </c>
      <c r="D114" s="35" t="str">
        <f>IF($A114="","",SkillsData!$C114)</f>
        <v>Energy</v>
      </c>
      <c r="E114" s="35" t="str">
        <f>IF($A114="","",SkillsData!$D114)</f>
        <v>N</v>
      </c>
      <c r="F114" s="36" t="str">
        <f>IF($A114="","",SkillsData!$F114)</f>
        <v>Basic</v>
      </c>
      <c r="G114" s="36" t="str">
        <f>IF($A114="","",INDEX({"Unknown/None","Basic","Intermediate","Proficient"},SkillsData!$E114+1))</f>
        <v>Unknown/None</v>
      </c>
      <c r="H114" s="35">
        <f t="shared" si="12"/>
        <v>1</v>
      </c>
      <c r="I114" s="35">
        <f t="shared" si="13"/>
        <v>0</v>
      </c>
      <c r="J114" s="35">
        <f t="shared" si="14"/>
        <v>1</v>
      </c>
      <c r="K114" s="35">
        <f>IF($A114="","",IFERROR(VLOOKUP(D114,Lookups!$A$8:$B$13,2,FALSE),1))</f>
        <v>1.1000000000000001</v>
      </c>
      <c r="L114" s="35">
        <f>IF($A114="","",IF(E114="Y",INDEX(Lookups!$B:$B,MATCH("CriticalSafety_Y",Lookups!$A:$A,0)),INDEX(Lookups!$B:$B,MATCH("CriticalSafety_N",Lookups!$A:$A,0))))</f>
        <v>1</v>
      </c>
      <c r="M114" s="35">
        <f t="shared" si="15"/>
        <v>1.1000000000000001</v>
      </c>
      <c r="N114" s="35" t="str">
        <f>IF($A114="","",IF(M114&lt;INDEX(Lookups!$B:$B,MATCH("Green &lt;",Lookups!$A:$A,0)),"Green",IF(M114&lt;INDEX(Lookups!$B:$B,MATCH("Amber &lt;",Lookups!$A:$A,0)),"Amber","Red")))</f>
        <v>Amber</v>
      </c>
      <c r="O114" s="35" t="str">
        <f>SkillsData!$G114</f>
        <v>ToU, load mgmt, scheduling, demand charges.</v>
      </c>
    </row>
    <row r="115" spans="1:15" ht="14.25" customHeight="1" x14ac:dyDescent="0.3">
      <c r="A115" s="35" t="str">
        <f>IF(SkillsData!$A115="","",IFERROR(IF(VLOOKUP(SkillsData!$A115,Stakeholders!$A$3:$B$100,2,FALSE)="Y","Y",""),""))</f>
        <v>Y</v>
      </c>
      <c r="B115" s="35" t="str">
        <f>IF($A115="","",SkillsData!$A115)</f>
        <v>Charging Operators/Electricians</v>
      </c>
      <c r="C115" s="35" t="str">
        <f>IF($A115="","",SkillsData!$B115)</f>
        <v>Emergency Response for EVs</v>
      </c>
      <c r="D115" s="35" t="str">
        <f>IF($A115="","",SkillsData!$C115)</f>
        <v>Safety</v>
      </c>
      <c r="E115" s="35" t="str">
        <f>IF($A115="","",SkillsData!$D115)</f>
        <v>Y</v>
      </c>
      <c r="F115" s="36" t="str">
        <f>IF($A115="","",SkillsData!$F115)</f>
        <v>Intermediate</v>
      </c>
      <c r="G115" s="36" t="str">
        <f>IF($A115="","",INDEX({"Unknown/None","Basic","Intermediate","Proficient"},SkillsData!$E115+1))</f>
        <v>Unknown/None</v>
      </c>
      <c r="H115" s="35">
        <f t="shared" si="12"/>
        <v>2</v>
      </c>
      <c r="I115" s="35">
        <f t="shared" si="13"/>
        <v>0</v>
      </c>
      <c r="J115" s="35">
        <f t="shared" si="14"/>
        <v>2</v>
      </c>
      <c r="K115" s="35">
        <f>IF($A115="","",IFERROR(VLOOKUP(D115,Lookups!$A$8:$B$13,2,FALSE),1))</f>
        <v>1.3</v>
      </c>
      <c r="L115" s="35">
        <f>IF($A115="","",IF(E115="Y",INDEX(Lookups!$B:$B,MATCH("CriticalSafety_Y",Lookups!$A:$A,0)),INDEX(Lookups!$B:$B,MATCH("CriticalSafety_N",Lookups!$A:$A,0))))</f>
        <v>1.5</v>
      </c>
      <c r="M115" s="35">
        <f t="shared" si="15"/>
        <v>3.9000000000000004</v>
      </c>
      <c r="N115" s="35" t="str">
        <f>IF($A115="","",IF(M115&lt;INDEX(Lookups!$B:$B,MATCH("Green &lt;",Lookups!$A:$A,0)),"Green",IF(M115&lt;INDEX(Lookups!$B:$B,MATCH("Amber &lt;",Lookups!$A:$A,0)),"Amber","Red")))</f>
        <v>Red</v>
      </c>
      <c r="O115" s="35" t="str">
        <f>SkillsData!$G115</f>
        <v>Fire response, isolation, handover.</v>
      </c>
    </row>
    <row r="116" spans="1:15" ht="14.25" customHeight="1" x14ac:dyDescent="0.3">
      <c r="A116" s="35" t="str">
        <f>IF(SkillsData!$A116="","",IFERROR(IF(VLOOKUP(SkillsData!$A116,Stakeholders!$A$3:$B$100,2,FALSE)="Y","Y",""),""))</f>
        <v>Y</v>
      </c>
      <c r="B116" s="35" t="str">
        <f>IF($A116="","",SkillsData!$A116)</f>
        <v>Charging Operators/Electricians</v>
      </c>
      <c r="C116" s="35" t="str">
        <f>IF($A116="","",SkillsData!$B116)</f>
        <v>Electrical compliance &amp; inspection (earthing, protection, commissioning)</v>
      </c>
      <c r="D116" s="35" t="str">
        <f>IF($A116="","",SkillsData!$C116)</f>
        <v>Safety</v>
      </c>
      <c r="E116" s="35" t="str">
        <f>IF($A116="","",SkillsData!$D116)</f>
        <v>Y</v>
      </c>
      <c r="F116" s="36" t="str">
        <f>IF($A116="","",SkillsData!$F116)</f>
        <v>Intermediate</v>
      </c>
      <c r="G116" s="36" t="str">
        <f>IF($A116="","",INDEX({"Unknown/None","Basic","Intermediate","Proficient"},SkillsData!$E116+1))</f>
        <v>Unknown/None</v>
      </c>
      <c r="H116" s="35">
        <f t="shared" si="12"/>
        <v>2</v>
      </c>
      <c r="I116" s="35">
        <f t="shared" si="13"/>
        <v>0</v>
      </c>
      <c r="J116" s="35">
        <f t="shared" si="14"/>
        <v>2</v>
      </c>
      <c r="K116" s="35">
        <f>IF($A116="","",IFERROR(VLOOKUP(D116,Lookups!$A$8:$B$13,2,FALSE),1))</f>
        <v>1.3</v>
      </c>
      <c r="L116" s="35">
        <f>IF($A116="","",IF(E116="Y",INDEX(Lookups!$B:$B,MATCH("CriticalSafety_Y",Lookups!$A:$A,0)),INDEX(Lookups!$B:$B,MATCH("CriticalSafety_N",Lookups!$A:$A,0))))</f>
        <v>1.5</v>
      </c>
      <c r="M116" s="35">
        <f t="shared" si="15"/>
        <v>3.9000000000000004</v>
      </c>
      <c r="N116" s="35" t="str">
        <f>IF($A116="","",IF(M116&lt;INDEX(Lookups!$B:$B,MATCH("Green &lt;",Lookups!$A:$A,0)),"Green",IF(M116&lt;INDEX(Lookups!$B:$B,MATCH("Amber &lt;",Lookups!$A:$A,0)),"Amber","Red")))</f>
        <v>Red</v>
      </c>
      <c r="O116" s="35" t="str">
        <f>SkillsData!$G116</f>
        <v>Electrical code compliance, earthing/protection checks, commissioning and inspection basics.</v>
      </c>
    </row>
    <row r="117" spans="1:15" ht="14.25" customHeight="1" x14ac:dyDescent="0.3">
      <c r="A117" s="35" t="str">
        <f>IF(SkillsData!$A117="","",IFERROR(IF(VLOOKUP(SkillsData!$A117,Stakeholders!$A$3:$B$100,2,FALSE)="Y","Y",""),""))</f>
        <v>Y</v>
      </c>
      <c r="B117" s="35" t="str">
        <f>IF($A117="","",SkillsData!$A117)</f>
        <v>Charging Operators/Electricians</v>
      </c>
      <c r="C117" s="35" t="str">
        <f>IF($A117="","",SkillsData!$B117)</f>
        <v>Charger troubleshooting (comms, load balancing, uptime KPIs)</v>
      </c>
      <c r="D117" s="35" t="str">
        <f>IF($A117="","",SkillsData!$C117)</f>
        <v>Technical</v>
      </c>
      <c r="E117" s="35" t="str">
        <f>IF($A117="","",SkillsData!$D117)</f>
        <v>Y</v>
      </c>
      <c r="F117" s="36" t="str">
        <f>IF($A117="","",SkillsData!$F117)</f>
        <v>Intermediate</v>
      </c>
      <c r="G117" s="36" t="str">
        <f>IF($A117="","",INDEX({"Unknown/None","Basic","Intermediate","Proficient"},SkillsData!$E117+1))</f>
        <v>Unknown/None</v>
      </c>
      <c r="H117" s="35">
        <f t="shared" si="12"/>
        <v>2</v>
      </c>
      <c r="I117" s="35">
        <f t="shared" si="13"/>
        <v>0</v>
      </c>
      <c r="J117" s="35">
        <f t="shared" si="14"/>
        <v>2</v>
      </c>
      <c r="K117" s="35">
        <f>IF($A117="","",IFERROR(VLOOKUP(D117,Lookups!$A$8:$B$13,2,FALSE),1))</f>
        <v>1.2</v>
      </c>
      <c r="L117" s="35">
        <f>IF($A117="","",IF(E117="Y",INDEX(Lookups!$B:$B,MATCH("CriticalSafety_Y",Lookups!$A:$A,0)),INDEX(Lookups!$B:$B,MATCH("CriticalSafety_N",Lookups!$A:$A,0))))</f>
        <v>1.5</v>
      </c>
      <c r="M117" s="35">
        <f t="shared" si="15"/>
        <v>3.5999999999999996</v>
      </c>
      <c r="N117" s="35" t="str">
        <f>IF($A117="","",IF(M117&lt;INDEX(Lookups!$B:$B,MATCH("Green &lt;",Lookups!$A:$A,0)),"Green",IF(M117&lt;INDEX(Lookups!$B:$B,MATCH("Amber &lt;",Lookups!$A:$A,0)),"Amber","Red")))</f>
        <v>Red</v>
      </c>
      <c r="O117" s="35" t="str">
        <f>SkillsData!$G117</f>
        <v>Diagnose comms faults; manage load balancing; maintain uptime using basic KPIs.</v>
      </c>
    </row>
    <row r="118" spans="1:15" ht="14.25" hidden="1" customHeight="1" x14ac:dyDescent="0.3">
      <c r="A118" s="35" t="str">
        <f>IF(SkillsData!$A118="","",IFERROR(IF(VLOOKUP(SkillsData!$A118,Stakeholders!$A$3:$B$100,2,FALSE)="Y","Y",""),""))</f>
        <v/>
      </c>
      <c r="B118" s="35" t="str">
        <f>IF($A118="","",SkillsData!$A118)</f>
        <v/>
      </c>
      <c r="C118" s="35" t="str">
        <f>IF($A118="","",SkillsData!$B118)</f>
        <v/>
      </c>
      <c r="D118" s="35" t="str">
        <f>IF($A118="","",SkillsData!$C118)</f>
        <v/>
      </c>
      <c r="E118" s="35" t="str">
        <f>IF($A118="","",SkillsData!$D118)</f>
        <v/>
      </c>
      <c r="F118" s="36" t="str">
        <f>IF($A118="","",SkillsData!$F118)</f>
        <v/>
      </c>
      <c r="G118" s="36" t="str">
        <f>IF($A118="","",INDEX({"Unknown/None","Basic","Intermediate","Proficient"},SkillsData!$E118+1))</f>
        <v/>
      </c>
      <c r="H118" s="35" t="str">
        <f t="shared" si="12"/>
        <v/>
      </c>
      <c r="I118" s="35" t="str">
        <f t="shared" si="13"/>
        <v/>
      </c>
      <c r="J118" s="35" t="str">
        <f t="shared" si="14"/>
        <v/>
      </c>
      <c r="K118" s="35" t="str">
        <f>IF($A118="","",IFERROR(VLOOKUP(D118,Lookups!$A$8:$B$13,2,FALSE),1))</f>
        <v/>
      </c>
      <c r="L118" s="35" t="str">
        <f>IF($A118="","",IF(E118="Y",INDEX(Lookups!$B:$B,MATCH("CriticalSafety_Y",Lookups!$A:$A,0)),INDEX(Lookups!$B:$B,MATCH("CriticalSafety_N",Lookups!$A:$A,0))))</f>
        <v/>
      </c>
      <c r="M118" s="35" t="str">
        <f t="shared" si="15"/>
        <v/>
      </c>
      <c r="N118" s="35" t="str">
        <f>IF($A118="","",IF(M118&lt;INDEX(Lookups!$B:$B,MATCH("Green &lt;",Lookups!$A:$A,0)),"Green",IF(M118&lt;INDEX(Lookups!$B:$B,MATCH("Amber &lt;",Lookups!$A:$A,0)),"Amber","Red")))</f>
        <v/>
      </c>
      <c r="O118" s="35">
        <f>SkillsData!$G118</f>
        <v>0</v>
      </c>
    </row>
    <row r="119" spans="1:15" ht="14.25" hidden="1" customHeight="1" x14ac:dyDescent="0.3">
      <c r="A119" s="35" t="str">
        <f>IF(SkillsData!$A119="","",IFERROR(IF(VLOOKUP(SkillsData!$A119,Stakeholders!$A$3:$B$100,2,FALSE)="Y","Y",""),""))</f>
        <v/>
      </c>
      <c r="B119" s="35" t="str">
        <f>IF($A119="","",SkillsData!$A119)</f>
        <v/>
      </c>
      <c r="C119" s="35" t="str">
        <f>IF($A119="","",SkillsData!$B119)</f>
        <v/>
      </c>
      <c r="D119" s="35" t="str">
        <f>IF($A119="","",SkillsData!$C119)</f>
        <v/>
      </c>
      <c r="E119" s="35" t="str">
        <f>IF($A119="","",SkillsData!$D119)</f>
        <v/>
      </c>
      <c r="F119" s="36" t="str">
        <f>IF($A119="","",SkillsData!$F119)</f>
        <v/>
      </c>
      <c r="G119" s="36" t="str">
        <f>IF($A119="","",INDEX({"Unknown/None","Basic","Intermediate","Proficient"},SkillsData!$E119+1))</f>
        <v/>
      </c>
      <c r="H119" s="35" t="str">
        <f t="shared" si="12"/>
        <v/>
      </c>
      <c r="I119" s="35" t="str">
        <f t="shared" si="13"/>
        <v/>
      </c>
      <c r="J119" s="35" t="str">
        <f t="shared" si="14"/>
        <v/>
      </c>
      <c r="K119" s="35" t="str">
        <f>IF($A119="","",IFERROR(VLOOKUP(D119,Lookups!$A$8:$B$13,2,FALSE),1))</f>
        <v/>
      </c>
      <c r="L119" s="35" t="str">
        <f>IF($A119="","",IF(E119="Y",INDEX(Lookups!$B:$B,MATCH("CriticalSafety_Y",Lookups!$A:$A,0)),INDEX(Lookups!$B:$B,MATCH("CriticalSafety_N",Lookups!$A:$A,0))))</f>
        <v/>
      </c>
      <c r="M119" s="35" t="str">
        <f t="shared" si="15"/>
        <v/>
      </c>
      <c r="N119" s="35" t="str">
        <f>IF($A119="","",IF(M119&lt;INDEX(Lookups!$B:$B,MATCH("Green &lt;",Lookups!$A:$A,0)),"Green",IF(M119&lt;INDEX(Lookups!$B:$B,MATCH("Amber &lt;",Lookups!$A:$A,0)),"Amber","Red")))</f>
        <v/>
      </c>
      <c r="O119" s="35">
        <f>SkillsData!$G119</f>
        <v>0</v>
      </c>
    </row>
    <row r="120" spans="1:15" ht="14.25" hidden="1" customHeight="1" x14ac:dyDescent="0.3">
      <c r="A120" s="35" t="str">
        <f>IF(SkillsData!$A120="","",IFERROR(IF(VLOOKUP(SkillsData!$A120,Stakeholders!$A$3:$B$100,2,FALSE)="Y","Y",""),""))</f>
        <v/>
      </c>
      <c r="B120" s="35" t="str">
        <f>IF($A120="","",SkillsData!$A120)</f>
        <v/>
      </c>
      <c r="C120" s="35" t="str">
        <f>IF($A120="","",SkillsData!$B120)</f>
        <v/>
      </c>
      <c r="D120" s="35" t="str">
        <f>IF($A120="","",SkillsData!$C120)</f>
        <v/>
      </c>
      <c r="E120" s="35" t="str">
        <f>IF($A120="","",SkillsData!$D120)</f>
        <v/>
      </c>
      <c r="F120" s="36" t="str">
        <f>IF($A120="","",SkillsData!$F120)</f>
        <v/>
      </c>
      <c r="G120" s="36" t="str">
        <f>IF($A120="","",INDEX({"Unknown/None","Basic","Intermediate","Proficient"},SkillsData!$E120+1))</f>
        <v/>
      </c>
      <c r="H120" s="35" t="str">
        <f t="shared" si="12"/>
        <v/>
      </c>
      <c r="I120" s="35" t="str">
        <f t="shared" si="13"/>
        <v/>
      </c>
      <c r="J120" s="35" t="str">
        <f t="shared" si="14"/>
        <v/>
      </c>
      <c r="K120" s="35" t="str">
        <f>IF($A120="","",IFERROR(VLOOKUP(D120,Lookups!$A$8:$B$13,2,FALSE),1))</f>
        <v/>
      </c>
      <c r="L120" s="35" t="str">
        <f>IF($A120="","",IF(E120="Y",INDEX(Lookups!$B:$B,MATCH("CriticalSafety_Y",Lookups!$A:$A,0)),INDEX(Lookups!$B:$B,MATCH("CriticalSafety_N",Lookups!$A:$A,0))))</f>
        <v/>
      </c>
      <c r="M120" s="35" t="str">
        <f t="shared" si="15"/>
        <v/>
      </c>
      <c r="N120" s="35" t="str">
        <f>IF($A120="","",IF(M120&lt;INDEX(Lookups!$B:$B,MATCH("Green &lt;",Lookups!$A:$A,0)),"Green",IF(M120&lt;INDEX(Lookups!$B:$B,MATCH("Amber &lt;",Lookups!$A:$A,0)),"Amber","Red")))</f>
        <v/>
      </c>
      <c r="O120" s="35">
        <f>SkillsData!$G120</f>
        <v>0</v>
      </c>
    </row>
    <row r="121" spans="1:15" ht="14.25" hidden="1" customHeight="1" x14ac:dyDescent="0.3">
      <c r="A121" s="35" t="str">
        <f>IF(SkillsData!$A121="","",IFERROR(IF(VLOOKUP(SkillsData!$A121,Stakeholders!$A$3:$B$100,2,FALSE)="Y","Y",""),""))</f>
        <v/>
      </c>
      <c r="B121" s="35" t="str">
        <f>IF($A121="","",SkillsData!$A121)</f>
        <v/>
      </c>
      <c r="C121" s="35" t="str">
        <f>IF($A121="","",SkillsData!$B121)</f>
        <v/>
      </c>
      <c r="D121" s="35" t="str">
        <f>IF($A121="","",SkillsData!$C121)</f>
        <v/>
      </c>
      <c r="E121" s="35" t="str">
        <f>IF($A121="","",SkillsData!$D121)</f>
        <v/>
      </c>
      <c r="F121" s="36" t="str">
        <f>IF($A121="","",SkillsData!$F121)</f>
        <v/>
      </c>
      <c r="G121" s="36" t="str">
        <f>IF($A121="","",INDEX({"Unknown/None","Basic","Intermediate","Proficient"},SkillsData!$E121+1))</f>
        <v/>
      </c>
      <c r="H121" s="35" t="str">
        <f t="shared" si="12"/>
        <v/>
      </c>
      <c r="I121" s="35" t="str">
        <f t="shared" si="13"/>
        <v/>
      </c>
      <c r="J121" s="35" t="str">
        <f t="shared" si="14"/>
        <v/>
      </c>
      <c r="K121" s="35" t="str">
        <f>IF($A121="","",IFERROR(VLOOKUP(D121,Lookups!$A$8:$B$13,2,FALSE),1))</f>
        <v/>
      </c>
      <c r="L121" s="35" t="str">
        <f>IF($A121="","",IF(E121="Y",INDEX(Lookups!$B:$B,MATCH("CriticalSafety_Y",Lookups!$A:$A,0)),INDEX(Lookups!$B:$B,MATCH("CriticalSafety_N",Lookups!$A:$A,0))))</f>
        <v/>
      </c>
      <c r="M121" s="35" t="str">
        <f t="shared" si="15"/>
        <v/>
      </c>
      <c r="N121" s="35" t="str">
        <f>IF($A121="","",IF(M121&lt;INDEX(Lookups!$B:$B,MATCH("Green &lt;",Lookups!$A:$A,0)),"Green",IF(M121&lt;INDEX(Lookups!$B:$B,MATCH("Amber &lt;",Lookups!$A:$A,0)),"Amber","Red")))</f>
        <v/>
      </c>
      <c r="O121" s="35">
        <f>SkillsData!$G121</f>
        <v>0</v>
      </c>
    </row>
    <row r="122" spans="1:15" ht="14.25" hidden="1" customHeight="1" x14ac:dyDescent="0.3">
      <c r="A122" s="35" t="str">
        <f>IF(SkillsData!$A122="","",IFERROR(IF(VLOOKUP(SkillsData!$A122,Stakeholders!$A$3:$B$100,2,FALSE)="Y","Y",""),""))</f>
        <v/>
      </c>
      <c r="B122" s="35" t="str">
        <f>IF($A122="","",SkillsData!$A122)</f>
        <v/>
      </c>
      <c r="C122" s="35" t="str">
        <f>IF($A122="","",SkillsData!$B122)</f>
        <v/>
      </c>
      <c r="D122" s="35" t="str">
        <f>IF($A122="","",SkillsData!$C122)</f>
        <v/>
      </c>
      <c r="E122" s="35" t="str">
        <f>IF($A122="","",SkillsData!$D122)</f>
        <v/>
      </c>
      <c r="F122" s="36" t="str">
        <f>IF($A122="","",SkillsData!$F122)</f>
        <v/>
      </c>
      <c r="G122" s="36" t="str">
        <f>IF($A122="","",INDEX({"Unknown/None","Basic","Intermediate","Proficient"},SkillsData!$E122+1))</f>
        <v/>
      </c>
      <c r="H122" s="35" t="str">
        <f t="shared" si="12"/>
        <v/>
      </c>
      <c r="I122" s="35" t="str">
        <f t="shared" si="13"/>
        <v/>
      </c>
      <c r="J122" s="35" t="str">
        <f t="shared" si="14"/>
        <v/>
      </c>
      <c r="K122" s="35" t="str">
        <f>IF($A122="","",IFERROR(VLOOKUP(D122,Lookups!$A$8:$B$13,2,FALSE),1))</f>
        <v/>
      </c>
      <c r="L122" s="35" t="str">
        <f>IF($A122="","",IF(E122="Y",INDEX(Lookups!$B:$B,MATCH("CriticalSafety_Y",Lookups!$A:$A,0)),INDEX(Lookups!$B:$B,MATCH("CriticalSafety_N",Lookups!$A:$A,0))))</f>
        <v/>
      </c>
      <c r="M122" s="35" t="str">
        <f t="shared" si="15"/>
        <v/>
      </c>
      <c r="N122" s="35" t="str">
        <f>IF($A122="","",IF(M122&lt;INDEX(Lookups!$B:$B,MATCH("Green &lt;",Lookups!$A:$A,0)),"Green",IF(M122&lt;INDEX(Lookups!$B:$B,MATCH("Amber &lt;",Lookups!$A:$A,0)),"Amber","Red")))</f>
        <v/>
      </c>
      <c r="O122" s="35">
        <f>SkillsData!$G122</f>
        <v>0</v>
      </c>
    </row>
    <row r="123" spans="1:15" ht="14.25" customHeight="1" x14ac:dyDescent="0.3">
      <c r="A123" s="35" t="str">
        <f>IF(SkillsData!$A123="","",IFERROR(IF(VLOOKUP(SkillsData!$A123,Stakeholders!$A$3:$B$100,2,FALSE)="Y","Y",""),""))</f>
        <v>Y</v>
      </c>
      <c r="B123" s="35" t="str">
        <f>IF($A123="","",SkillsData!$A123)</f>
        <v>Policy Makers</v>
      </c>
      <c r="C123" s="35" t="str">
        <f>IF($A123="","",SkillsData!$B123)</f>
        <v>Charging &amp; Tariff Planning</v>
      </c>
      <c r="D123" s="35" t="str">
        <f>IF($A123="","",SkillsData!$C123)</f>
        <v>Energy</v>
      </c>
      <c r="E123" s="35" t="str">
        <f>IF($A123="","",SkillsData!$D123)</f>
        <v>N</v>
      </c>
      <c r="F123" s="36" t="str">
        <f>IF($A123="","",SkillsData!$F123)</f>
        <v>Basic</v>
      </c>
      <c r="G123" s="36" t="str">
        <f>IF($A123="","",INDEX({"Unknown/None","Basic","Intermediate","Proficient"},SkillsData!$E123+1))</f>
        <v>Unknown/None</v>
      </c>
      <c r="H123" s="35">
        <f t="shared" si="12"/>
        <v>1</v>
      </c>
      <c r="I123" s="35">
        <f t="shared" si="13"/>
        <v>0</v>
      </c>
      <c r="J123" s="35">
        <f t="shared" si="14"/>
        <v>1</v>
      </c>
      <c r="K123" s="35">
        <f>IF($A123="","",IFERROR(VLOOKUP(D123,Lookups!$A$8:$B$13,2,FALSE),1))</f>
        <v>1.1000000000000001</v>
      </c>
      <c r="L123" s="35">
        <f>IF($A123="","",IF(E123="Y",INDEX(Lookups!$B:$B,MATCH("CriticalSafety_Y",Lookups!$A:$A,0)),INDEX(Lookups!$B:$B,MATCH("CriticalSafety_N",Lookups!$A:$A,0))))</f>
        <v>1</v>
      </c>
      <c r="M123" s="35">
        <f t="shared" si="15"/>
        <v>1.1000000000000001</v>
      </c>
      <c r="N123" s="35" t="str">
        <f>IF($A123="","",IF(M123&lt;INDEX(Lookups!$B:$B,MATCH("Green &lt;",Lookups!$A:$A,0)),"Green",IF(M123&lt;INDEX(Lookups!$B:$B,MATCH("Amber &lt;",Lookups!$A:$A,0)),"Amber","Red")))</f>
        <v>Amber</v>
      </c>
      <c r="O123" s="35" t="str">
        <f>SkillsData!$G123</f>
        <v>ToU, load mgmt, scheduling, demand charges.</v>
      </c>
    </row>
    <row r="124" spans="1:15" ht="14.25" customHeight="1" x14ac:dyDescent="0.3">
      <c r="A124" s="35" t="str">
        <f>IF(SkillsData!$A124="","",IFERROR(IF(VLOOKUP(SkillsData!$A124,Stakeholders!$A$3:$B$100,2,FALSE)="Y","Y",""),""))</f>
        <v>Y</v>
      </c>
      <c r="B124" s="35" t="str">
        <f>IF($A124="","",SkillsData!$A124)</f>
        <v>Policy Makers</v>
      </c>
      <c r="C124" s="35" t="str">
        <f>IF($A124="","",SkillsData!$B124)</f>
        <v>EV Financial Literacy &amp; TCO</v>
      </c>
      <c r="D124" s="35" t="str">
        <f>IF($A124="","",SkillsData!$C124)</f>
        <v>Finance</v>
      </c>
      <c r="E124" s="35" t="str">
        <f>IF($A124="","",SkillsData!$D124)</f>
        <v>N</v>
      </c>
      <c r="F124" s="36" t="str">
        <f>IF($A124="","",SkillsData!$F124)</f>
        <v>Basic</v>
      </c>
      <c r="G124" s="36" t="str">
        <f>IF($A124="","",INDEX({"Unknown/None","Basic","Intermediate","Proficient"},SkillsData!$E124+1))</f>
        <v>Unknown/None</v>
      </c>
      <c r="H124" s="35">
        <f t="shared" si="12"/>
        <v>1</v>
      </c>
      <c r="I124" s="35">
        <f t="shared" si="13"/>
        <v>0</v>
      </c>
      <c r="J124" s="35">
        <f t="shared" si="14"/>
        <v>1</v>
      </c>
      <c r="K124" s="35">
        <f>IF($A124="","",IFERROR(VLOOKUP(D124,Lookups!$A$8:$B$13,2,FALSE),1))</f>
        <v>1</v>
      </c>
      <c r="L124" s="35">
        <f>IF($A124="","",IF(E124="Y",INDEX(Lookups!$B:$B,MATCH("CriticalSafety_Y",Lookups!$A:$A,0)),INDEX(Lookups!$B:$B,MATCH("CriticalSafety_N",Lookups!$A:$A,0))))</f>
        <v>1</v>
      </c>
      <c r="M124" s="35">
        <f t="shared" si="15"/>
        <v>1</v>
      </c>
      <c r="N124" s="35" t="str">
        <f>IF($A124="","",IF(M124&lt;INDEX(Lookups!$B:$B,MATCH("Green &lt;",Lookups!$A:$A,0)),"Green",IF(M124&lt;INDEX(Lookups!$B:$B,MATCH("Amber &lt;",Lookups!$A:$A,0)),"Amber","Red")))</f>
        <v>Amber</v>
      </c>
      <c r="O124" s="35" t="str">
        <f>SkillsData!$G124</f>
        <v>Loans/leases, TCO, cashflow planning.</v>
      </c>
    </row>
    <row r="125" spans="1:15" ht="14.25" customHeight="1" x14ac:dyDescent="0.3">
      <c r="A125" s="35" t="str">
        <f>IF(SkillsData!$A125="","",IFERROR(IF(VLOOKUP(SkillsData!$A125,Stakeholders!$A$3:$B$100,2,FALSE)="Y","Y",""),""))</f>
        <v>Y</v>
      </c>
      <c r="B125" s="35" t="str">
        <f>IF($A125="","",SkillsData!$A125)</f>
        <v>Policy Makers</v>
      </c>
      <c r="C125" s="35" t="str">
        <f>IF($A125="","",SkillsData!$B125)</f>
        <v>EV Policy &amp; Standards</v>
      </c>
      <c r="D125" s="35" t="str">
        <f>IF($A125="","",SkillsData!$C125)</f>
        <v>Governance</v>
      </c>
      <c r="E125" s="35" t="str">
        <f>IF($A125="","",SkillsData!$D125)</f>
        <v>N</v>
      </c>
      <c r="F125" s="36" t="str">
        <f>IF($A125="","",SkillsData!$F125)</f>
        <v>Basic</v>
      </c>
      <c r="G125" s="36" t="str">
        <f>IF($A125="","",INDEX({"Unknown/None","Basic","Intermediate","Proficient"},SkillsData!$E125+1))</f>
        <v>Basic</v>
      </c>
      <c r="H125" s="35">
        <f t="shared" si="12"/>
        <v>1</v>
      </c>
      <c r="I125" s="35">
        <f t="shared" si="13"/>
        <v>1</v>
      </c>
      <c r="J125" s="35">
        <f t="shared" si="14"/>
        <v>0</v>
      </c>
      <c r="K125" s="35">
        <f>IF($A125="","",IFERROR(VLOOKUP(D125,Lookups!$A$8:$B$13,2,FALSE),1))</f>
        <v>1</v>
      </c>
      <c r="L125" s="35">
        <f>IF($A125="","",IF(E125="Y",INDEX(Lookups!$B:$B,MATCH("CriticalSafety_Y",Lookups!$A:$A,0)),INDEX(Lookups!$B:$B,MATCH("CriticalSafety_N",Lookups!$A:$A,0))))</f>
        <v>1</v>
      </c>
      <c r="M125" s="35">
        <f t="shared" si="15"/>
        <v>0</v>
      </c>
      <c r="N125" s="35" t="str">
        <f>IF($A125="","",IF(M125&lt;INDEX(Lookups!$B:$B,MATCH("Green &lt;",Lookups!$A:$A,0)),"Green",IF(M125&lt;INDEX(Lookups!$B:$B,MATCH("Amber &lt;",Lookups!$A:$A,0)),"Amber","Red")))</f>
        <v>Green</v>
      </c>
      <c r="O125" s="35" t="str">
        <f>SkillsData!$G125</f>
        <v>Homologation, safety codes, licensing.</v>
      </c>
    </row>
    <row r="126" spans="1:15" ht="14.25" customHeight="1" x14ac:dyDescent="0.3">
      <c r="A126" s="35" t="str">
        <f>IF(SkillsData!$A126="","",IFERROR(IF(VLOOKUP(SkillsData!$A126,Stakeholders!$A$3:$B$100,2,FALSE)="Y","Y",""),""))</f>
        <v>Y</v>
      </c>
      <c r="B126" s="35" t="str">
        <f>IF($A126="","",SkillsData!$A126)</f>
        <v>Policy Makers</v>
      </c>
      <c r="C126" s="35" t="str">
        <f>IF($A126="","",SkillsData!$B126)</f>
        <v>ESIA &amp; Battery E-waste Basics</v>
      </c>
      <c r="D126" s="35" t="str">
        <f>IF($A126="","",SkillsData!$C126)</f>
        <v>Governance</v>
      </c>
      <c r="E126" s="35" t="str">
        <f>IF($A126="","",SkillsData!$D126)</f>
        <v>N</v>
      </c>
      <c r="F126" s="36" t="str">
        <f>IF($A126="","",SkillsData!$F126)</f>
        <v>Basic</v>
      </c>
      <c r="G126" s="36" t="str">
        <f>IF($A126="","",INDEX({"Unknown/None","Basic","Intermediate","Proficient"},SkillsData!$E126+1))</f>
        <v>Basic</v>
      </c>
      <c r="H126" s="35">
        <f t="shared" si="12"/>
        <v>1</v>
      </c>
      <c r="I126" s="35">
        <f t="shared" si="13"/>
        <v>1</v>
      </c>
      <c r="J126" s="35">
        <f t="shared" si="14"/>
        <v>0</v>
      </c>
      <c r="K126" s="35">
        <f>IF($A126="","",IFERROR(VLOOKUP(D126,Lookups!$A$8:$B$13,2,FALSE),1))</f>
        <v>1</v>
      </c>
      <c r="L126" s="35">
        <f>IF($A126="","",IF(E126="Y",INDEX(Lookups!$B:$B,MATCH("CriticalSafety_Y",Lookups!$A:$A,0)),INDEX(Lookups!$B:$B,MATCH("CriticalSafety_N",Lookups!$A:$A,0))))</f>
        <v>1</v>
      </c>
      <c r="M126" s="35">
        <f t="shared" si="15"/>
        <v>0</v>
      </c>
      <c r="N126" s="35" t="str">
        <f>IF($A126="","",IF(M126&lt;INDEX(Lookups!$B:$B,MATCH("Green &lt;",Lookups!$A:$A,0)),"Green",IF(M126&lt;INDEX(Lookups!$B:$B,MATCH("Amber &lt;",Lookups!$A:$A,0)),"Amber","Red")))</f>
        <v>Green</v>
      </c>
      <c r="O126" s="35" t="str">
        <f>SkillsData!$G126</f>
        <v>ESIA, recycling channels, storage.</v>
      </c>
    </row>
    <row r="127" spans="1:15" ht="14.25" customHeight="1" x14ac:dyDescent="0.3">
      <c r="A127" s="35" t="str">
        <f>IF(SkillsData!$A127="","",IFERROR(IF(VLOOKUP(SkillsData!$A127,Stakeholders!$A$3:$B$100,2,FALSE)="Y","Y",""),""))</f>
        <v>Y</v>
      </c>
      <c r="B127" s="35" t="str">
        <f>IF($A127="","",SkillsData!$A127)</f>
        <v>Policy Makers</v>
      </c>
      <c r="C127" s="35" t="str">
        <f>IF($A127="","",SkillsData!$B127)</f>
        <v>Procurement/contracting for ZEV services (performance-based contracting)</v>
      </c>
      <c r="D127" s="35" t="str">
        <f>IF($A127="","",SkillsData!$C127)</f>
        <v>Governance</v>
      </c>
      <c r="E127" s="35" t="str">
        <f>IF($A127="","",SkillsData!$D127)</f>
        <v>N</v>
      </c>
      <c r="F127" s="36" t="str">
        <f>IF($A127="","",SkillsData!$F127)</f>
        <v>Basic</v>
      </c>
      <c r="G127" s="36" t="str">
        <f>IF($A127="","",INDEX({"Unknown/None","Basic","Intermediate","Proficient"},SkillsData!$E127+1))</f>
        <v>Unknown/None</v>
      </c>
      <c r="H127" s="35">
        <f t="shared" si="12"/>
        <v>1</v>
      </c>
      <c r="I127" s="35">
        <f t="shared" si="13"/>
        <v>0</v>
      </c>
      <c r="J127" s="35">
        <f t="shared" si="14"/>
        <v>1</v>
      </c>
      <c r="K127" s="35">
        <f>IF($A127="","",IFERROR(VLOOKUP(D127,Lookups!$A$8:$B$13,2,FALSE),1))</f>
        <v>1</v>
      </c>
      <c r="L127" s="35">
        <f>IF($A127="","",IF(E127="Y",INDEX(Lookups!$B:$B,MATCH("CriticalSafety_Y",Lookups!$A:$A,0)),INDEX(Lookups!$B:$B,MATCH("CriticalSafety_N",Lookups!$A:$A,0))))</f>
        <v>1</v>
      </c>
      <c r="M127" s="35">
        <f t="shared" si="15"/>
        <v>1</v>
      </c>
      <c r="N127" s="35" t="str">
        <f>IF($A127="","",IF(M127&lt;INDEX(Lookups!$B:$B,MATCH("Green &lt;",Lookups!$A:$A,0)),"Green",IF(M127&lt;INDEX(Lookups!$B:$B,MATCH("Amber &lt;",Lookups!$A:$A,0)),"Amber","Red")))</f>
        <v>Amber</v>
      </c>
      <c r="O127" s="35" t="str">
        <f>SkillsData!$G127</f>
        <v>Public procurement/contracting approaches; performance-based contracting basics for ZEV services.</v>
      </c>
    </row>
    <row r="128" spans="1:15" ht="14.25" hidden="1" customHeight="1" x14ac:dyDescent="0.3">
      <c r="A128" s="35" t="str">
        <f>IF(SkillsData!$A128="","",IFERROR(IF(VLOOKUP(SkillsData!$A128,Stakeholders!$A$3:$B$100,2,FALSE)="Y","Y",""),""))</f>
        <v/>
      </c>
      <c r="B128" s="35" t="str">
        <f>IF($A128="","",SkillsData!$A128)</f>
        <v/>
      </c>
      <c r="C128" s="35" t="str">
        <f>IF($A128="","",SkillsData!$B128)</f>
        <v/>
      </c>
      <c r="D128" s="35" t="str">
        <f>IF($A128="","",SkillsData!$C128)</f>
        <v/>
      </c>
      <c r="E128" s="35" t="str">
        <f>IF($A128="","",SkillsData!$D128)</f>
        <v/>
      </c>
      <c r="F128" s="36" t="str">
        <f>IF($A128="","",SkillsData!$F128)</f>
        <v/>
      </c>
      <c r="G128" s="36" t="str">
        <f>IF($A128="","",INDEX({"Unknown/None","Basic","Intermediate","Proficient"},SkillsData!$E128+1))</f>
        <v/>
      </c>
      <c r="H128" s="35" t="str">
        <f t="shared" si="12"/>
        <v/>
      </c>
      <c r="I128" s="35" t="str">
        <f t="shared" si="13"/>
        <v/>
      </c>
      <c r="J128" s="35" t="str">
        <f t="shared" si="14"/>
        <v/>
      </c>
      <c r="K128" s="35" t="str">
        <f>IF($A128="","",IFERROR(VLOOKUP(D128,Lookups!$A$8:$B$13,2,FALSE),1))</f>
        <v/>
      </c>
      <c r="L128" s="35" t="str">
        <f>IF($A128="","",IF(E128="Y",INDEX(Lookups!$B:$B,MATCH("CriticalSafety_Y",Lookups!$A:$A,0)),INDEX(Lookups!$B:$B,MATCH("CriticalSafety_N",Lookups!$A:$A,0))))</f>
        <v/>
      </c>
      <c r="M128" s="35" t="str">
        <f t="shared" si="15"/>
        <v/>
      </c>
      <c r="N128" s="35" t="str">
        <f>IF($A128="","",IF(M128&lt;INDEX(Lookups!$B:$B,MATCH("Green &lt;",Lookups!$A:$A,0)),"Green",IF(M128&lt;INDEX(Lookups!$B:$B,MATCH("Amber &lt;",Lookups!$A:$A,0)),"Amber","Red")))</f>
        <v/>
      </c>
      <c r="O128" s="35">
        <f>SkillsData!$G128</f>
        <v>0</v>
      </c>
    </row>
    <row r="129" spans="1:15" ht="14.25" hidden="1" customHeight="1" x14ac:dyDescent="0.3">
      <c r="A129" s="35" t="str">
        <f>IF(SkillsData!$A129="","",IFERROR(IF(VLOOKUP(SkillsData!$A129,Stakeholders!$A$3:$B$100,2,FALSE)="Y","Y",""),""))</f>
        <v/>
      </c>
      <c r="B129" s="35" t="str">
        <f>IF($A129="","",SkillsData!$A129)</f>
        <v/>
      </c>
      <c r="C129" s="35" t="str">
        <f>IF($A129="","",SkillsData!$B129)</f>
        <v/>
      </c>
      <c r="D129" s="35" t="str">
        <f>IF($A129="","",SkillsData!$C129)</f>
        <v/>
      </c>
      <c r="E129" s="35" t="str">
        <f>IF($A129="","",SkillsData!$D129)</f>
        <v/>
      </c>
      <c r="F129" s="36" t="str">
        <f>IF($A129="","",SkillsData!$F129)</f>
        <v/>
      </c>
      <c r="G129" s="36" t="str">
        <f>IF($A129="","",INDEX({"Unknown/None","Basic","Intermediate","Proficient"},SkillsData!$E129+1))</f>
        <v/>
      </c>
      <c r="H129" s="35" t="str">
        <f t="shared" si="12"/>
        <v/>
      </c>
      <c r="I129" s="35" t="str">
        <f t="shared" si="13"/>
        <v/>
      </c>
      <c r="J129" s="35" t="str">
        <f t="shared" si="14"/>
        <v/>
      </c>
      <c r="K129" s="35" t="str">
        <f>IF($A129="","",IFERROR(VLOOKUP(D129,Lookups!$A$8:$B$13,2,FALSE),1))</f>
        <v/>
      </c>
      <c r="L129" s="35" t="str">
        <f>IF($A129="","",IF(E129="Y",INDEX(Lookups!$B:$B,MATCH("CriticalSafety_Y",Lookups!$A:$A,0)),INDEX(Lookups!$B:$B,MATCH("CriticalSafety_N",Lookups!$A:$A,0))))</f>
        <v/>
      </c>
      <c r="M129" s="35" t="str">
        <f t="shared" si="15"/>
        <v/>
      </c>
      <c r="N129" s="35" t="str">
        <f>IF($A129="","",IF(M129&lt;INDEX(Lookups!$B:$B,MATCH("Green &lt;",Lookups!$A:$A,0)),"Green",IF(M129&lt;INDEX(Lookups!$B:$B,MATCH("Amber &lt;",Lookups!$A:$A,0)),"Amber","Red")))</f>
        <v/>
      </c>
      <c r="O129" s="35">
        <f>SkillsData!$G129</f>
        <v>0</v>
      </c>
    </row>
    <row r="130" spans="1:15" ht="14.25" hidden="1" customHeight="1" x14ac:dyDescent="0.3">
      <c r="A130" s="35" t="str">
        <f>IF(SkillsData!$A130="","",IFERROR(IF(VLOOKUP(SkillsData!$A130,Stakeholders!$A$3:$B$100,2,FALSE)="Y","Y",""),""))</f>
        <v/>
      </c>
      <c r="B130" s="35" t="str">
        <f>IF($A130="","",SkillsData!$A130)</f>
        <v/>
      </c>
      <c r="C130" s="35" t="str">
        <f>IF($A130="","",SkillsData!$B130)</f>
        <v/>
      </c>
      <c r="D130" s="35" t="str">
        <f>IF($A130="","",SkillsData!$C130)</f>
        <v/>
      </c>
      <c r="E130" s="35" t="str">
        <f>IF($A130="","",SkillsData!$D130)</f>
        <v/>
      </c>
      <c r="F130" s="36" t="str">
        <f>IF($A130="","",SkillsData!$F130)</f>
        <v/>
      </c>
      <c r="G130" s="36" t="str">
        <f>IF($A130="","",INDEX({"Unknown/None","Basic","Intermediate","Proficient"},SkillsData!$E130+1))</f>
        <v/>
      </c>
      <c r="H130" s="35" t="str">
        <f t="shared" si="12"/>
        <v/>
      </c>
      <c r="I130" s="35" t="str">
        <f t="shared" si="13"/>
        <v/>
      </c>
      <c r="J130" s="35" t="str">
        <f t="shared" si="14"/>
        <v/>
      </c>
      <c r="K130" s="35" t="str">
        <f>IF($A130="","",IFERROR(VLOOKUP(D130,Lookups!$A$8:$B$13,2,FALSE),1))</f>
        <v/>
      </c>
      <c r="L130" s="35" t="str">
        <f>IF($A130="","",IF(E130="Y",INDEX(Lookups!$B:$B,MATCH("CriticalSafety_Y",Lookups!$A:$A,0)),INDEX(Lookups!$B:$B,MATCH("CriticalSafety_N",Lookups!$A:$A,0))))</f>
        <v/>
      </c>
      <c r="M130" s="35" t="str">
        <f t="shared" si="15"/>
        <v/>
      </c>
      <c r="N130" s="35" t="str">
        <f>IF($A130="","",IF(M130&lt;INDEX(Lookups!$B:$B,MATCH("Green &lt;",Lookups!$A:$A,0)),"Green",IF(M130&lt;INDEX(Lookups!$B:$B,MATCH("Amber &lt;",Lookups!$A:$A,0)),"Amber","Red")))</f>
        <v/>
      </c>
      <c r="O130" s="35">
        <f>SkillsData!$G130</f>
        <v>0</v>
      </c>
    </row>
    <row r="131" spans="1:15" ht="14.25" hidden="1" customHeight="1" x14ac:dyDescent="0.3">
      <c r="A131" s="35" t="str">
        <f>IF(SkillsData!$A131="","",IFERROR(IF(VLOOKUP(SkillsData!$A131,Stakeholders!$A$3:$B$100,2,FALSE)="Y","Y",""),""))</f>
        <v/>
      </c>
      <c r="B131" s="35" t="str">
        <f>IF($A131="","",SkillsData!$A131)</f>
        <v/>
      </c>
      <c r="C131" s="35" t="str">
        <f>IF($A131="","",SkillsData!$B131)</f>
        <v/>
      </c>
      <c r="D131" s="35" t="str">
        <f>IF($A131="","",SkillsData!$C131)</f>
        <v/>
      </c>
      <c r="E131" s="35" t="str">
        <f>IF($A131="","",SkillsData!$D131)</f>
        <v/>
      </c>
      <c r="F131" s="36" t="str">
        <f>IF($A131="","",SkillsData!$F131)</f>
        <v/>
      </c>
      <c r="G131" s="36" t="str">
        <f>IF($A131="","",INDEX({"Unknown/None","Basic","Intermediate","Proficient"},SkillsData!$E131+1))</f>
        <v/>
      </c>
      <c r="H131" s="35" t="str">
        <f t="shared" ref="H131:H162" si="16">IF($A131="","",IF(F131="Unknown/None",0,IF(F131="Basic",1,IF(F131="Intermediate",2,IF(F131="Proficient",3,0)))))</f>
        <v/>
      </c>
      <c r="I131" s="35" t="str">
        <f t="shared" ref="I131:I162" si="17">IF($A131="","",IF(G131="Unknown/None",0,IF(G131="Basic",1,IF(G131="Intermediate",2,IF(G131="Proficient",3,0)))))</f>
        <v/>
      </c>
      <c r="J131" s="35" t="str">
        <f t="shared" ref="J131:J162" si="18">IF($A131="","",MAX(H131-I131,0))</f>
        <v/>
      </c>
      <c r="K131" s="35" t="str">
        <f>IF($A131="","",IFERROR(VLOOKUP(D131,Lookups!$A$8:$B$13,2,FALSE),1))</f>
        <v/>
      </c>
      <c r="L131" s="35" t="str">
        <f>IF($A131="","",IF(E131="Y",INDEX(Lookups!$B:$B,MATCH("CriticalSafety_Y",Lookups!$A:$A,0)),INDEX(Lookups!$B:$B,MATCH("CriticalSafety_N",Lookups!$A:$A,0))))</f>
        <v/>
      </c>
      <c r="M131" s="35" t="str">
        <f t="shared" ref="M131:M162" si="19">IF($A131="","",J131*K131*L131)</f>
        <v/>
      </c>
      <c r="N131" s="35" t="str">
        <f>IF($A131="","",IF(M131&lt;INDEX(Lookups!$B:$B,MATCH("Green &lt;",Lookups!$A:$A,0)),"Green",IF(M131&lt;INDEX(Lookups!$B:$B,MATCH("Amber &lt;",Lookups!$A:$A,0)),"Amber","Red")))</f>
        <v/>
      </c>
      <c r="O131" s="35">
        <f>SkillsData!$G131</f>
        <v>0</v>
      </c>
    </row>
    <row r="132" spans="1:15" ht="14.25" hidden="1" customHeight="1" x14ac:dyDescent="0.3">
      <c r="A132" s="35" t="str">
        <f>IF(SkillsData!$A132="","",IFERROR(IF(VLOOKUP(SkillsData!$A132,Stakeholders!$A$3:$B$100,2,FALSE)="Y","Y",""),""))</f>
        <v/>
      </c>
      <c r="B132" s="35" t="str">
        <f>IF($A132="","",SkillsData!$A132)</f>
        <v/>
      </c>
      <c r="C132" s="35" t="str">
        <f>IF($A132="","",SkillsData!$B132)</f>
        <v/>
      </c>
      <c r="D132" s="35" t="str">
        <f>IF($A132="","",SkillsData!$C132)</f>
        <v/>
      </c>
      <c r="E132" s="35" t="str">
        <f>IF($A132="","",SkillsData!$D132)</f>
        <v/>
      </c>
      <c r="F132" s="36" t="str">
        <f>IF($A132="","",SkillsData!$F132)</f>
        <v/>
      </c>
      <c r="G132" s="36" t="str">
        <f>IF($A132="","",INDEX({"Unknown/None","Basic","Intermediate","Proficient"},SkillsData!$E132+1))</f>
        <v/>
      </c>
      <c r="H132" s="35" t="str">
        <f t="shared" si="16"/>
        <v/>
      </c>
      <c r="I132" s="35" t="str">
        <f t="shared" si="17"/>
        <v/>
      </c>
      <c r="J132" s="35" t="str">
        <f t="shared" si="18"/>
        <v/>
      </c>
      <c r="K132" s="35" t="str">
        <f>IF($A132="","",IFERROR(VLOOKUP(D132,Lookups!$A$8:$B$13,2,FALSE),1))</f>
        <v/>
      </c>
      <c r="L132" s="35" t="str">
        <f>IF($A132="","",IF(E132="Y",INDEX(Lookups!$B:$B,MATCH("CriticalSafety_Y",Lookups!$A:$A,0)),INDEX(Lookups!$B:$B,MATCH("CriticalSafety_N",Lookups!$A:$A,0))))</f>
        <v/>
      </c>
      <c r="M132" s="35" t="str">
        <f t="shared" si="19"/>
        <v/>
      </c>
      <c r="N132" s="35" t="str">
        <f>IF($A132="","",IF(M132&lt;INDEX(Lookups!$B:$B,MATCH("Green &lt;",Lookups!$A:$A,0)),"Green",IF(M132&lt;INDEX(Lookups!$B:$B,MATCH("Amber &lt;",Lookups!$A:$A,0)),"Amber","Red")))</f>
        <v/>
      </c>
      <c r="O132" s="35">
        <f>SkillsData!$G132</f>
        <v>0</v>
      </c>
    </row>
    <row r="133" spans="1:15" ht="14.25" hidden="1" customHeight="1" x14ac:dyDescent="0.3">
      <c r="A133" s="35" t="str">
        <f>IF(SkillsData!$A133="","",IFERROR(IF(VLOOKUP(SkillsData!$A133,Stakeholders!$A$3:$B$100,2,FALSE)="Y","Y",""),""))</f>
        <v/>
      </c>
      <c r="B133" s="35" t="str">
        <f>IF($A133="","",SkillsData!$A133)</f>
        <v/>
      </c>
      <c r="C133" s="35" t="str">
        <f>IF($A133="","",SkillsData!$B133)</f>
        <v/>
      </c>
      <c r="D133" s="35" t="str">
        <f>IF($A133="","",SkillsData!$C133)</f>
        <v/>
      </c>
      <c r="E133" s="35" t="str">
        <f>IF($A133="","",SkillsData!$D133)</f>
        <v/>
      </c>
      <c r="F133" s="36" t="str">
        <f>IF($A133="","",SkillsData!$F133)</f>
        <v/>
      </c>
      <c r="G133" s="36" t="str">
        <f>IF($A133="","",INDEX({"Unknown/None","Basic","Intermediate","Proficient"},SkillsData!$E133+1))</f>
        <v/>
      </c>
      <c r="H133" s="35" t="str">
        <f t="shared" si="16"/>
        <v/>
      </c>
      <c r="I133" s="35" t="str">
        <f t="shared" si="17"/>
        <v/>
      </c>
      <c r="J133" s="35" t="str">
        <f t="shared" si="18"/>
        <v/>
      </c>
      <c r="K133" s="35" t="str">
        <f>IF($A133="","",IFERROR(VLOOKUP(D133,Lookups!$A$8:$B$13,2,FALSE),1))</f>
        <v/>
      </c>
      <c r="L133" s="35" t="str">
        <f>IF($A133="","",IF(E133="Y",INDEX(Lookups!$B:$B,MATCH("CriticalSafety_Y",Lookups!$A:$A,0)),INDEX(Lookups!$B:$B,MATCH("CriticalSafety_N",Lookups!$A:$A,0))))</f>
        <v/>
      </c>
      <c r="M133" s="35" t="str">
        <f t="shared" si="19"/>
        <v/>
      </c>
      <c r="N133" s="35" t="str">
        <f>IF($A133="","",IF(M133&lt;INDEX(Lookups!$B:$B,MATCH("Green &lt;",Lookups!$A:$A,0)),"Green",IF(M133&lt;INDEX(Lookups!$B:$B,MATCH("Amber &lt;",Lookups!$A:$A,0)),"Amber","Red")))</f>
        <v/>
      </c>
      <c r="O133" s="35">
        <f>SkillsData!$G133</f>
        <v>0</v>
      </c>
    </row>
    <row r="134" spans="1:15" ht="14.25" hidden="1" customHeight="1" x14ac:dyDescent="0.3">
      <c r="A134" s="35" t="str">
        <f>IF(SkillsData!$A134="","",IFERROR(IF(VLOOKUP(SkillsData!$A134,Stakeholders!$A$3:$B$100,2,FALSE)="Y","Y",""),""))</f>
        <v/>
      </c>
      <c r="B134" s="35" t="str">
        <f>IF($A134="","",SkillsData!$A134)</f>
        <v/>
      </c>
      <c r="C134" s="35" t="str">
        <f>IF($A134="","",SkillsData!$B134)</f>
        <v/>
      </c>
      <c r="D134" s="35" t="str">
        <f>IF($A134="","",SkillsData!$C134)</f>
        <v/>
      </c>
      <c r="E134" s="35" t="str">
        <f>IF($A134="","",SkillsData!$D134)</f>
        <v/>
      </c>
      <c r="F134" s="36" t="str">
        <f>IF($A134="","",SkillsData!$F134)</f>
        <v/>
      </c>
      <c r="G134" s="36" t="str">
        <f>IF($A134="","",INDEX({"Unknown/None","Basic","Intermediate","Proficient"},SkillsData!$E134+1))</f>
        <v/>
      </c>
      <c r="H134" s="35" t="str">
        <f t="shared" si="16"/>
        <v/>
      </c>
      <c r="I134" s="35" t="str">
        <f t="shared" si="17"/>
        <v/>
      </c>
      <c r="J134" s="35" t="str">
        <f t="shared" si="18"/>
        <v/>
      </c>
      <c r="K134" s="35" t="str">
        <f>IF($A134="","",IFERROR(VLOOKUP(D134,Lookups!$A$8:$B$13,2,FALSE),1))</f>
        <v/>
      </c>
      <c r="L134" s="35" t="str">
        <f>IF($A134="","",IF(E134="Y",INDEX(Lookups!$B:$B,MATCH("CriticalSafety_Y",Lookups!$A:$A,0)),INDEX(Lookups!$B:$B,MATCH("CriticalSafety_N",Lookups!$A:$A,0))))</f>
        <v/>
      </c>
      <c r="M134" s="35" t="str">
        <f t="shared" si="19"/>
        <v/>
      </c>
      <c r="N134" s="35" t="str">
        <f>IF($A134="","",IF(M134&lt;INDEX(Lookups!$B:$B,MATCH("Green &lt;",Lookups!$A:$A,0)),"Green",IF(M134&lt;INDEX(Lookups!$B:$B,MATCH("Amber &lt;",Lookups!$A:$A,0)),"Amber","Red")))</f>
        <v/>
      </c>
      <c r="O134" s="35">
        <f>SkillsData!$G134</f>
        <v>0</v>
      </c>
    </row>
    <row r="135" spans="1:15" ht="14.25" hidden="1" customHeight="1" x14ac:dyDescent="0.3">
      <c r="A135" s="35" t="str">
        <f>IF(SkillsData!$A135="","",IFERROR(IF(VLOOKUP(SkillsData!$A135,Stakeholders!$A$3:$B$100,2,FALSE)="Y","Y",""),""))</f>
        <v/>
      </c>
      <c r="B135" s="35" t="str">
        <f>IF($A135="","",SkillsData!$A135)</f>
        <v/>
      </c>
      <c r="C135" s="35" t="str">
        <f>IF($A135="","",SkillsData!$B135)</f>
        <v/>
      </c>
      <c r="D135" s="35" t="str">
        <f>IF($A135="","",SkillsData!$C135)</f>
        <v/>
      </c>
      <c r="E135" s="35" t="str">
        <f>IF($A135="","",SkillsData!$D135)</f>
        <v/>
      </c>
      <c r="F135" s="36" t="str">
        <f>IF($A135="","",SkillsData!$F135)</f>
        <v/>
      </c>
      <c r="G135" s="36" t="str">
        <f>IF($A135="","",INDEX({"Unknown/None","Basic","Intermediate","Proficient"},SkillsData!$E135+1))</f>
        <v/>
      </c>
      <c r="H135" s="35" t="str">
        <f t="shared" si="16"/>
        <v/>
      </c>
      <c r="I135" s="35" t="str">
        <f t="shared" si="17"/>
        <v/>
      </c>
      <c r="J135" s="35" t="str">
        <f t="shared" si="18"/>
        <v/>
      </c>
      <c r="K135" s="35" t="str">
        <f>IF($A135="","",IFERROR(VLOOKUP(D135,Lookups!$A$8:$B$13,2,FALSE),1))</f>
        <v/>
      </c>
      <c r="L135" s="35" t="str">
        <f>IF($A135="","",IF(E135="Y",INDEX(Lookups!$B:$B,MATCH("CriticalSafety_Y",Lookups!$A:$A,0)),INDEX(Lookups!$B:$B,MATCH("CriticalSafety_N",Lookups!$A:$A,0))))</f>
        <v/>
      </c>
      <c r="M135" s="35" t="str">
        <f t="shared" si="19"/>
        <v/>
      </c>
      <c r="N135" s="35" t="str">
        <f>IF($A135="","",IF(M135&lt;INDEX(Lookups!$B:$B,MATCH("Green &lt;",Lookups!$A:$A,0)),"Green",IF(M135&lt;INDEX(Lookups!$B:$B,MATCH("Amber &lt;",Lookups!$A:$A,0)),"Amber","Red")))</f>
        <v/>
      </c>
      <c r="O135" s="35">
        <f>SkillsData!$G135</f>
        <v>0</v>
      </c>
    </row>
    <row r="136" spans="1:15" ht="14.25" hidden="1" customHeight="1" x14ac:dyDescent="0.3">
      <c r="A136" s="35" t="str">
        <f>IF(SkillsData!$A136="","",IFERROR(IF(VLOOKUP(SkillsData!$A136,Stakeholders!$A$3:$B$100,2,FALSE)="Y","Y",""),""))</f>
        <v/>
      </c>
      <c r="B136" s="35" t="str">
        <f>IF($A136="","",SkillsData!$A136)</f>
        <v/>
      </c>
      <c r="C136" s="35" t="str">
        <f>IF($A136="","",SkillsData!$B136)</f>
        <v/>
      </c>
      <c r="D136" s="35" t="str">
        <f>IF($A136="","",SkillsData!$C136)</f>
        <v/>
      </c>
      <c r="E136" s="35" t="str">
        <f>IF($A136="","",SkillsData!$D136)</f>
        <v/>
      </c>
      <c r="F136" s="36" t="str">
        <f>IF($A136="","",SkillsData!$F136)</f>
        <v/>
      </c>
      <c r="G136" s="36" t="str">
        <f>IF($A136="","",INDEX({"Unknown/None","Basic","Intermediate","Proficient"},SkillsData!$E136+1))</f>
        <v/>
      </c>
      <c r="H136" s="35" t="str">
        <f t="shared" si="16"/>
        <v/>
      </c>
      <c r="I136" s="35" t="str">
        <f t="shared" si="17"/>
        <v/>
      </c>
      <c r="J136" s="35" t="str">
        <f t="shared" si="18"/>
        <v/>
      </c>
      <c r="K136" s="35" t="str">
        <f>IF($A136="","",IFERROR(VLOOKUP(D136,Lookups!$A$8:$B$13,2,FALSE),1))</f>
        <v/>
      </c>
      <c r="L136" s="35" t="str">
        <f>IF($A136="","",IF(E136="Y",INDEX(Lookups!$B:$B,MATCH("CriticalSafety_Y",Lookups!$A:$A,0)),INDEX(Lookups!$B:$B,MATCH("CriticalSafety_N",Lookups!$A:$A,0))))</f>
        <v/>
      </c>
      <c r="M136" s="35" t="str">
        <f t="shared" si="19"/>
        <v/>
      </c>
      <c r="N136" s="35" t="str">
        <f>IF($A136="","",IF(M136&lt;INDEX(Lookups!$B:$B,MATCH("Green &lt;",Lookups!$A:$A,0)),"Green",IF(M136&lt;INDEX(Lookups!$B:$B,MATCH("Amber &lt;",Lookups!$A:$A,0)),"Amber","Red")))</f>
        <v/>
      </c>
      <c r="O136" s="35">
        <f>SkillsData!$G136</f>
        <v>0</v>
      </c>
    </row>
    <row r="137" spans="1:15" ht="14.25" hidden="1" customHeight="1" x14ac:dyDescent="0.3">
      <c r="A137" s="35" t="str">
        <f>IF(SkillsData!$A137="","",IFERROR(IF(VLOOKUP(SkillsData!$A137,Stakeholders!$A$3:$B$100,2,FALSE)="Y","Y",""),""))</f>
        <v/>
      </c>
      <c r="B137" s="35" t="str">
        <f>IF($A137="","",SkillsData!$A137)</f>
        <v/>
      </c>
      <c r="C137" s="35" t="str">
        <f>IF($A137="","",SkillsData!$B137)</f>
        <v/>
      </c>
      <c r="D137" s="35" t="str">
        <f>IF($A137="","",SkillsData!$C137)</f>
        <v/>
      </c>
      <c r="E137" s="35" t="str">
        <f>IF($A137="","",SkillsData!$D137)</f>
        <v/>
      </c>
      <c r="F137" s="36" t="str">
        <f>IF($A137="","",SkillsData!$F137)</f>
        <v/>
      </c>
      <c r="G137" s="36" t="str">
        <f>IF($A137="","",INDEX({"Unknown/None","Basic","Intermediate","Proficient"},SkillsData!$E137+1))</f>
        <v/>
      </c>
      <c r="H137" s="35" t="str">
        <f t="shared" si="16"/>
        <v/>
      </c>
      <c r="I137" s="35" t="str">
        <f t="shared" si="17"/>
        <v/>
      </c>
      <c r="J137" s="35" t="str">
        <f t="shared" si="18"/>
        <v/>
      </c>
      <c r="K137" s="35" t="str">
        <f>IF($A137="","",IFERROR(VLOOKUP(D137,Lookups!$A$8:$B$13,2,FALSE),1))</f>
        <v/>
      </c>
      <c r="L137" s="35" t="str">
        <f>IF($A137="","",IF(E137="Y",INDEX(Lookups!$B:$B,MATCH("CriticalSafety_Y",Lookups!$A:$A,0)),INDEX(Lookups!$B:$B,MATCH("CriticalSafety_N",Lookups!$A:$A,0))))</f>
        <v/>
      </c>
      <c r="M137" s="35" t="str">
        <f t="shared" si="19"/>
        <v/>
      </c>
      <c r="N137" s="35" t="str">
        <f>IF($A137="","",IF(M137&lt;INDEX(Lookups!$B:$B,MATCH("Green &lt;",Lookups!$A:$A,0)),"Green",IF(M137&lt;INDEX(Lookups!$B:$B,MATCH("Amber &lt;",Lookups!$A:$A,0)),"Amber","Red")))</f>
        <v/>
      </c>
      <c r="O137" s="35">
        <f>SkillsData!$G137</f>
        <v>0</v>
      </c>
    </row>
    <row r="138" spans="1:15" ht="14.25" hidden="1" customHeight="1" x14ac:dyDescent="0.3">
      <c r="A138" s="37" t="str">
        <f>IF(SkillsData!$A138="","",IFERROR(IF(VLOOKUP(SkillsData!$A138,Stakeholders!$A$3:$B$100,2,FALSE)="Y","Y",""),""))</f>
        <v/>
      </c>
      <c r="B138" s="37" t="str">
        <f>IF($A138="","",SkillsData!$A138)</f>
        <v/>
      </c>
      <c r="C138" s="37" t="str">
        <f>IF($A138="","",SkillsData!$B138)</f>
        <v/>
      </c>
      <c r="D138" s="37" t="str">
        <f>IF($A138="","",SkillsData!$C138)</f>
        <v/>
      </c>
      <c r="E138" s="37" t="str">
        <f>IF($A138="","",SkillsData!$D138)</f>
        <v/>
      </c>
      <c r="F138" s="37" t="str">
        <f>IF($A138="","",SkillsData!$F138)</f>
        <v/>
      </c>
      <c r="G138" s="37" t="str">
        <f>IF($A138="","",INDEX({"Unknown/None","Basic","Intermediate","Proficient"},SkillsData!$E138+1))</f>
        <v/>
      </c>
      <c r="H138" s="37" t="str">
        <f t="shared" si="16"/>
        <v/>
      </c>
      <c r="I138" s="37" t="str">
        <f t="shared" si="17"/>
        <v/>
      </c>
      <c r="J138" s="37" t="str">
        <f t="shared" si="18"/>
        <v/>
      </c>
      <c r="K138" s="37" t="str">
        <f>IF($A138="","",IFERROR(VLOOKUP(D138,Lookups!$A$8:$B$13,2,FALSE),1))</f>
        <v/>
      </c>
      <c r="L138" s="37" t="str">
        <f>IF($A138="","",IF(E138="Y",INDEX(Lookups!$B:$B,MATCH("CriticalSafety_Y",Lookups!$A:$A,0)),INDEX(Lookups!$B:$B,MATCH("CriticalSafety_N",Lookups!$A:$A,0))))</f>
        <v/>
      </c>
      <c r="M138" s="37" t="str">
        <f t="shared" si="19"/>
        <v/>
      </c>
      <c r="N138" s="37" t="str">
        <f>IF($A138="","",IF(M138&lt;INDEX(Lookups!$B:$B,MATCH("Green &lt;",Lookups!$A:$A,0)),"Green",IF(M138&lt;INDEX(Lookups!$B:$B,MATCH("Amber &lt;",Lookups!$A:$A,0)),"Amber","Red")))</f>
        <v/>
      </c>
      <c r="O138" s="37"/>
    </row>
    <row r="139" spans="1:15" ht="14.25" customHeight="1" x14ac:dyDescent="0.3">
      <c r="A139" s="37" t="str">
        <f>IF(SkillsData!$A139="","",IFERROR(IF(VLOOKUP(SkillsData!$A139,Stakeholders!$A$3:$B$100,2,FALSE)="Y","Y",""),""))</f>
        <v/>
      </c>
      <c r="B139" s="37" t="str">
        <f>IF($A139="","",SkillsData!$A139)</f>
        <v/>
      </c>
      <c r="C139" s="37" t="str">
        <f>IF($A139="","",SkillsData!$B139)</f>
        <v/>
      </c>
      <c r="D139" s="37" t="str">
        <f>IF($A139="","",SkillsData!$C139)</f>
        <v/>
      </c>
      <c r="E139" s="37" t="str">
        <f>IF($A139="","",SkillsData!$D139)</f>
        <v/>
      </c>
      <c r="F139" s="37" t="str">
        <f>IF($A139="","",SkillsData!$F139)</f>
        <v/>
      </c>
      <c r="G139" s="37" t="str">
        <f>IF($A139="","",INDEX({"Unknown/None","Basic","Intermediate","Proficient"},SkillsData!$E139+1))</f>
        <v/>
      </c>
      <c r="H139" s="37" t="str">
        <f t="shared" si="16"/>
        <v/>
      </c>
      <c r="I139" s="37" t="str">
        <f t="shared" si="17"/>
        <v/>
      </c>
      <c r="J139" s="37" t="str">
        <f t="shared" si="18"/>
        <v/>
      </c>
      <c r="K139" s="37" t="str">
        <f>IF($A139="","",IFERROR(VLOOKUP(D139,Lookups!$A$8:$B$13,2,FALSE),1))</f>
        <v/>
      </c>
      <c r="L139" s="37" t="str">
        <f>IF($A139="","",IF(E139="Y",INDEX(Lookups!$B:$B,MATCH("CriticalSafety_Y",Lookups!$A:$A,0)),INDEX(Lookups!$B:$B,MATCH("CriticalSafety_N",Lookups!$A:$A,0))))</f>
        <v/>
      </c>
      <c r="M139" s="37" t="str">
        <f t="shared" si="19"/>
        <v/>
      </c>
      <c r="N139" s="37" t="str">
        <f>IF($A139="","",IF(M139&lt;INDEX(Lookups!$B:$B,MATCH("Green &lt;",Lookups!$A:$A,0)),"Green",IF(M139&lt;INDEX(Lookups!$B:$B,MATCH("Amber &lt;",Lookups!$A:$A,0)),"Amber","Red")))</f>
        <v/>
      </c>
      <c r="O139" s="37"/>
    </row>
    <row r="140" spans="1:15" ht="14.25" customHeight="1" x14ac:dyDescent="0.3">
      <c r="A140" s="37" t="str">
        <f>IF(SkillsData!$A140="","",IFERROR(IF(VLOOKUP(SkillsData!$A140,Stakeholders!$A$3:$B$100,2,FALSE)="Y","Y",""),""))</f>
        <v/>
      </c>
      <c r="B140" s="37" t="str">
        <f>IF($A140="","",SkillsData!$A140)</f>
        <v/>
      </c>
      <c r="C140" s="37" t="str">
        <f>IF($A140="","",SkillsData!$B140)</f>
        <v/>
      </c>
      <c r="D140" s="37" t="str">
        <f>IF($A140="","",SkillsData!$C140)</f>
        <v/>
      </c>
      <c r="E140" s="37" t="str">
        <f>IF($A140="","",SkillsData!$D140)</f>
        <v/>
      </c>
      <c r="F140" s="37" t="str">
        <f>IF($A140="","",SkillsData!$F140)</f>
        <v/>
      </c>
      <c r="G140" s="37" t="str">
        <f>IF($A140="","",INDEX({"Unknown/None","Basic","Intermediate","Proficient"},SkillsData!$E140+1))</f>
        <v/>
      </c>
      <c r="H140" s="37" t="str">
        <f t="shared" si="16"/>
        <v/>
      </c>
      <c r="I140" s="37" t="str">
        <f t="shared" si="17"/>
        <v/>
      </c>
      <c r="J140" s="37" t="str">
        <f t="shared" si="18"/>
        <v/>
      </c>
      <c r="K140" s="37" t="str">
        <f>IF($A140="","",IFERROR(VLOOKUP(D140,Lookups!$A$8:$B$13,2,FALSE),1))</f>
        <v/>
      </c>
      <c r="L140" s="37" t="str">
        <f>IF($A140="","",IF(E140="Y",INDEX(Lookups!$B:$B,MATCH("CriticalSafety_Y",Lookups!$A:$A,0)),INDEX(Lookups!$B:$B,MATCH("CriticalSafety_N",Lookups!$A:$A,0))))</f>
        <v/>
      </c>
      <c r="M140" s="37" t="str">
        <f t="shared" si="19"/>
        <v/>
      </c>
      <c r="N140" s="37" t="str">
        <f>IF($A140="","",IF(M140&lt;INDEX(Lookups!$B:$B,MATCH("Green &lt;",Lookups!$A:$A,0)),"Green",IF(M140&lt;INDEX(Lookups!$B:$B,MATCH("Amber &lt;",Lookups!$A:$A,0)),"Amber","Red")))</f>
        <v/>
      </c>
      <c r="O140" s="37"/>
    </row>
    <row r="141" spans="1:15" ht="14.25" customHeight="1" x14ac:dyDescent="0.3">
      <c r="A141" s="37" t="str">
        <f>IF(SkillsData!$A141="","",IFERROR(IF(VLOOKUP(SkillsData!$A141,Stakeholders!$A$3:$B$100,2,FALSE)="Y","Y",""),""))</f>
        <v/>
      </c>
      <c r="B141" s="37" t="str">
        <f>IF($A141="","",SkillsData!$A141)</f>
        <v/>
      </c>
      <c r="C141" s="37" t="str">
        <f>IF($A141="","",SkillsData!$B141)</f>
        <v/>
      </c>
      <c r="D141" s="37" t="str">
        <f>IF($A141="","",SkillsData!$C141)</f>
        <v/>
      </c>
      <c r="E141" s="37" t="str">
        <f>IF($A141="","",SkillsData!$D141)</f>
        <v/>
      </c>
      <c r="F141" s="37" t="str">
        <f>IF($A141="","",SkillsData!$F141)</f>
        <v/>
      </c>
      <c r="G141" s="37" t="str">
        <f>IF($A141="","",INDEX({"Unknown/None","Basic","Intermediate","Proficient"},SkillsData!$E141+1))</f>
        <v/>
      </c>
      <c r="H141" s="37" t="str">
        <f t="shared" si="16"/>
        <v/>
      </c>
      <c r="I141" s="37" t="str">
        <f t="shared" si="17"/>
        <v/>
      </c>
      <c r="J141" s="37" t="str">
        <f t="shared" si="18"/>
        <v/>
      </c>
      <c r="K141" s="37" t="str">
        <f>IF($A141="","",IFERROR(VLOOKUP(D141,Lookups!$A$8:$B$13,2,FALSE),1))</f>
        <v/>
      </c>
      <c r="L141" s="37" t="str">
        <f>IF($A141="","",IF(E141="Y",INDEX(Lookups!$B:$B,MATCH("CriticalSafety_Y",Lookups!$A:$A,0)),INDEX(Lookups!$B:$B,MATCH("CriticalSafety_N",Lookups!$A:$A,0))))</f>
        <v/>
      </c>
      <c r="M141" s="37" t="str">
        <f t="shared" si="19"/>
        <v/>
      </c>
      <c r="N141" s="37" t="str">
        <f>IF($A141="","",IF(M141&lt;INDEX(Lookups!$B:$B,MATCH("Green &lt;",Lookups!$A:$A,0)),"Green",IF(M141&lt;INDEX(Lookups!$B:$B,MATCH("Amber &lt;",Lookups!$A:$A,0)),"Amber","Red")))</f>
        <v/>
      </c>
      <c r="O141" s="37"/>
    </row>
    <row r="142" spans="1:15" ht="14.25" customHeight="1" x14ac:dyDescent="0.3">
      <c r="A142" s="37" t="str">
        <f>IF(SkillsData!$A142="","",IFERROR(IF(VLOOKUP(SkillsData!$A142,Stakeholders!$A$3:$B$100,2,FALSE)="Y","Y",""),""))</f>
        <v/>
      </c>
      <c r="B142" s="37" t="str">
        <f>IF($A142="","",SkillsData!$A142)</f>
        <v/>
      </c>
      <c r="C142" s="37" t="str">
        <f>IF($A142="","",SkillsData!$B142)</f>
        <v/>
      </c>
      <c r="D142" s="37" t="str">
        <f>IF($A142="","",SkillsData!$C142)</f>
        <v/>
      </c>
      <c r="E142" s="37" t="str">
        <f>IF($A142="","",SkillsData!$D142)</f>
        <v/>
      </c>
      <c r="F142" s="37" t="str">
        <f>IF($A142="","",SkillsData!$F142)</f>
        <v/>
      </c>
      <c r="G142" s="37" t="str">
        <f>IF($A142="","",INDEX({"Unknown/None","Basic","Intermediate","Proficient"},SkillsData!$E142+1))</f>
        <v/>
      </c>
      <c r="H142" s="37" t="str">
        <f t="shared" si="16"/>
        <v/>
      </c>
      <c r="I142" s="37" t="str">
        <f t="shared" si="17"/>
        <v/>
      </c>
      <c r="J142" s="37" t="str">
        <f t="shared" si="18"/>
        <v/>
      </c>
      <c r="K142" s="37" t="str">
        <f>IF($A142="","",IFERROR(VLOOKUP(D142,Lookups!$A$8:$B$13,2,FALSE),1))</f>
        <v/>
      </c>
      <c r="L142" s="37" t="str">
        <f>IF($A142="","",IF(E142="Y",INDEX(Lookups!$B:$B,MATCH("CriticalSafety_Y",Lookups!$A:$A,0)),INDEX(Lookups!$B:$B,MATCH("CriticalSafety_N",Lookups!$A:$A,0))))</f>
        <v/>
      </c>
      <c r="M142" s="37" t="str">
        <f t="shared" si="19"/>
        <v/>
      </c>
      <c r="N142" s="37" t="str">
        <f>IF($A142="","",IF(M142&lt;INDEX(Lookups!$B:$B,MATCH("Green &lt;",Lookups!$A:$A,0)),"Green",IF(M142&lt;INDEX(Lookups!$B:$B,MATCH("Amber &lt;",Lookups!$A:$A,0)),"Amber","Red")))</f>
        <v/>
      </c>
      <c r="O142" s="37"/>
    </row>
    <row r="143" spans="1:15" ht="14.25" customHeight="1" x14ac:dyDescent="0.3">
      <c r="A143" s="37" t="str">
        <f>IF(SkillsData!$A143="","",IFERROR(IF(VLOOKUP(SkillsData!$A143,Stakeholders!$A$3:$B$100,2,FALSE)="Y","Y",""),""))</f>
        <v/>
      </c>
      <c r="B143" s="37" t="str">
        <f>IF($A143="","",SkillsData!$A143)</f>
        <v/>
      </c>
      <c r="C143" s="37" t="str">
        <f>IF($A143="","",SkillsData!$B143)</f>
        <v/>
      </c>
      <c r="D143" s="37" t="str">
        <f>IF($A143="","",SkillsData!$C143)</f>
        <v/>
      </c>
      <c r="E143" s="37" t="str">
        <f>IF($A143="","",SkillsData!$D143)</f>
        <v/>
      </c>
      <c r="F143" s="37" t="str">
        <f>IF($A143="","",SkillsData!$F143)</f>
        <v/>
      </c>
      <c r="G143" s="37" t="str">
        <f>IF($A143="","",INDEX({"Unknown/None","Basic","Intermediate","Proficient"},SkillsData!$E143+1))</f>
        <v/>
      </c>
      <c r="H143" s="37" t="str">
        <f t="shared" si="16"/>
        <v/>
      </c>
      <c r="I143" s="37" t="str">
        <f t="shared" si="17"/>
        <v/>
      </c>
      <c r="J143" s="37" t="str">
        <f t="shared" si="18"/>
        <v/>
      </c>
      <c r="K143" s="37" t="str">
        <f>IF($A143="","",IFERROR(VLOOKUP(D143,Lookups!$A$8:$B$13,2,FALSE),1))</f>
        <v/>
      </c>
      <c r="L143" s="37" t="str">
        <f>IF($A143="","",IF(E143="Y",INDEX(Lookups!$B:$B,MATCH("CriticalSafety_Y",Lookups!$A:$A,0)),INDEX(Lookups!$B:$B,MATCH("CriticalSafety_N",Lookups!$A:$A,0))))</f>
        <v/>
      </c>
      <c r="M143" s="37" t="str">
        <f t="shared" si="19"/>
        <v/>
      </c>
      <c r="N143" s="37" t="str">
        <f>IF($A143="","",IF(M143&lt;INDEX(Lookups!$B:$B,MATCH("Green &lt;",Lookups!$A:$A,0)),"Green",IF(M143&lt;INDEX(Lookups!$B:$B,MATCH("Amber &lt;",Lookups!$A:$A,0)),"Amber","Red")))</f>
        <v/>
      </c>
      <c r="O143" s="37"/>
    </row>
    <row r="144" spans="1:15" ht="14.25" customHeight="1" x14ac:dyDescent="0.3">
      <c r="A144" s="37" t="str">
        <f>IF(SkillsData!$A144="","",IFERROR(IF(VLOOKUP(SkillsData!$A144,Stakeholders!$A$3:$B$100,2,FALSE)="Y","Y",""),""))</f>
        <v/>
      </c>
      <c r="B144" s="37" t="str">
        <f>IF($A144="","",SkillsData!$A144)</f>
        <v/>
      </c>
      <c r="C144" s="37" t="str">
        <f>IF($A144="","",SkillsData!$B144)</f>
        <v/>
      </c>
      <c r="D144" s="37" t="str">
        <f>IF($A144="","",SkillsData!$C144)</f>
        <v/>
      </c>
      <c r="E144" s="37" t="str">
        <f>IF($A144="","",SkillsData!$D144)</f>
        <v/>
      </c>
      <c r="F144" s="37" t="str">
        <f>IF($A144="","",SkillsData!$F144)</f>
        <v/>
      </c>
      <c r="G144" s="37" t="str">
        <f>IF($A144="","",INDEX({"Unknown/None","Basic","Intermediate","Proficient"},SkillsData!$E144+1))</f>
        <v/>
      </c>
      <c r="H144" s="37" t="str">
        <f t="shared" si="16"/>
        <v/>
      </c>
      <c r="I144" s="37" t="str">
        <f t="shared" si="17"/>
        <v/>
      </c>
      <c r="J144" s="37" t="str">
        <f t="shared" si="18"/>
        <v/>
      </c>
      <c r="K144" s="37" t="str">
        <f>IF($A144="","",IFERROR(VLOOKUP(D144,Lookups!$A$8:$B$13,2,FALSE),1))</f>
        <v/>
      </c>
      <c r="L144" s="37" t="str">
        <f>IF($A144="","",IF(E144="Y",INDEX(Lookups!$B:$B,MATCH("CriticalSafety_Y",Lookups!$A:$A,0)),INDEX(Lookups!$B:$B,MATCH("CriticalSafety_N",Lookups!$A:$A,0))))</f>
        <v/>
      </c>
      <c r="M144" s="37" t="str">
        <f t="shared" si="19"/>
        <v/>
      </c>
      <c r="N144" s="37" t="str">
        <f>IF($A144="","",IF(M144&lt;INDEX(Lookups!$B:$B,MATCH("Green &lt;",Lookups!$A:$A,0)),"Green",IF(M144&lt;INDEX(Lookups!$B:$B,MATCH("Amber &lt;",Lookups!$A:$A,0)),"Amber","Red")))</f>
        <v/>
      </c>
      <c r="O144" s="37"/>
    </row>
    <row r="145" spans="1:15" ht="14.25" customHeight="1" x14ac:dyDescent="0.3">
      <c r="A145" s="37" t="str">
        <f>IF(SkillsData!$A145="","",IFERROR(IF(VLOOKUP(SkillsData!$A145,Stakeholders!$A$3:$B$100,2,FALSE)="Y","Y",""),""))</f>
        <v/>
      </c>
      <c r="B145" s="37" t="str">
        <f>IF($A145="","",SkillsData!$A145)</f>
        <v/>
      </c>
      <c r="C145" s="37" t="str">
        <f>IF($A145="","",SkillsData!$B145)</f>
        <v/>
      </c>
      <c r="D145" s="37" t="str">
        <f>IF($A145="","",SkillsData!$C145)</f>
        <v/>
      </c>
      <c r="E145" s="37" t="str">
        <f>IF($A145="","",SkillsData!$D145)</f>
        <v/>
      </c>
      <c r="F145" s="37" t="str">
        <f>IF($A145="","",SkillsData!$F145)</f>
        <v/>
      </c>
      <c r="G145" s="37" t="str">
        <f>IF($A145="","",INDEX({"Unknown/None","Basic","Intermediate","Proficient"},SkillsData!$E145+1))</f>
        <v/>
      </c>
      <c r="H145" s="37" t="str">
        <f t="shared" si="16"/>
        <v/>
      </c>
      <c r="I145" s="37" t="str">
        <f t="shared" si="17"/>
        <v/>
      </c>
      <c r="J145" s="37" t="str">
        <f t="shared" si="18"/>
        <v/>
      </c>
      <c r="K145" s="37" t="str">
        <f>IF($A145="","",IFERROR(VLOOKUP(D145,Lookups!$A$8:$B$13,2,FALSE),1))</f>
        <v/>
      </c>
      <c r="L145" s="37" t="str">
        <f>IF($A145="","",IF(E145="Y",INDEX(Lookups!$B:$B,MATCH("CriticalSafety_Y",Lookups!$A:$A,0)),INDEX(Lookups!$B:$B,MATCH("CriticalSafety_N",Lookups!$A:$A,0))))</f>
        <v/>
      </c>
      <c r="M145" s="37" t="str">
        <f t="shared" si="19"/>
        <v/>
      </c>
      <c r="N145" s="37" t="str">
        <f>IF($A145="","",IF(M145&lt;INDEX(Lookups!$B:$B,MATCH("Green &lt;",Lookups!$A:$A,0)),"Green",IF(M145&lt;INDEX(Lookups!$B:$B,MATCH("Amber &lt;",Lookups!$A:$A,0)),"Amber","Red")))</f>
        <v/>
      </c>
      <c r="O145" s="37"/>
    </row>
    <row r="146" spans="1:15" ht="14.25" customHeight="1" x14ac:dyDescent="0.3">
      <c r="A146" s="37" t="str">
        <f>IF(SkillsData!$A146="","",IFERROR(IF(VLOOKUP(SkillsData!$A146,Stakeholders!$A$3:$B$100,2,FALSE)="Y","Y",""),""))</f>
        <v/>
      </c>
      <c r="B146" s="37" t="str">
        <f>IF($A146="","",SkillsData!$A146)</f>
        <v/>
      </c>
      <c r="C146" s="37" t="str">
        <f>IF($A146="","",SkillsData!$B146)</f>
        <v/>
      </c>
      <c r="D146" s="37" t="str">
        <f>IF($A146="","",SkillsData!$C146)</f>
        <v/>
      </c>
      <c r="E146" s="37" t="str">
        <f>IF($A146="","",SkillsData!$D146)</f>
        <v/>
      </c>
      <c r="F146" s="37" t="str">
        <f>IF($A146="","",SkillsData!$F146)</f>
        <v/>
      </c>
      <c r="G146" s="37" t="str">
        <f>IF($A146="","",INDEX({"Unknown/None","Basic","Intermediate","Proficient"},SkillsData!$E146+1))</f>
        <v/>
      </c>
      <c r="H146" s="37" t="str">
        <f t="shared" si="16"/>
        <v/>
      </c>
      <c r="I146" s="37" t="str">
        <f t="shared" si="17"/>
        <v/>
      </c>
      <c r="J146" s="37" t="str">
        <f t="shared" si="18"/>
        <v/>
      </c>
      <c r="K146" s="37" t="str">
        <f>IF($A146="","",IFERROR(VLOOKUP(D146,Lookups!$A$8:$B$13,2,FALSE),1))</f>
        <v/>
      </c>
      <c r="L146" s="37" t="str">
        <f>IF($A146="","",IF(E146="Y",INDEX(Lookups!$B:$B,MATCH("CriticalSafety_Y",Lookups!$A:$A,0)),INDEX(Lookups!$B:$B,MATCH("CriticalSafety_N",Lookups!$A:$A,0))))</f>
        <v/>
      </c>
      <c r="M146" s="37" t="str">
        <f t="shared" si="19"/>
        <v/>
      </c>
      <c r="N146" s="37" t="str">
        <f>IF($A146="","",IF(M146&lt;INDEX(Lookups!$B:$B,MATCH("Green &lt;",Lookups!$A:$A,0)),"Green",IF(M146&lt;INDEX(Lookups!$B:$B,MATCH("Amber &lt;",Lookups!$A:$A,0)),"Amber","Red")))</f>
        <v/>
      </c>
      <c r="O146" s="37"/>
    </row>
    <row r="147" spans="1:15" ht="14.25" customHeight="1" x14ac:dyDescent="0.3">
      <c r="A147" s="37" t="str">
        <f>IF(SkillsData!$A147="","",IFERROR(IF(VLOOKUP(SkillsData!$A147,Stakeholders!$A$3:$B$100,2,FALSE)="Y","Y",""),""))</f>
        <v/>
      </c>
      <c r="B147" s="37" t="str">
        <f>IF($A147="","",SkillsData!$A147)</f>
        <v/>
      </c>
      <c r="C147" s="37" t="str">
        <f>IF($A147="","",SkillsData!$B147)</f>
        <v/>
      </c>
      <c r="D147" s="37" t="str">
        <f>IF($A147="","",SkillsData!$C147)</f>
        <v/>
      </c>
      <c r="E147" s="37" t="str">
        <f>IF($A147="","",SkillsData!$D147)</f>
        <v/>
      </c>
      <c r="F147" s="37" t="str">
        <f>IF($A147="","",SkillsData!$F147)</f>
        <v/>
      </c>
      <c r="G147" s="37" t="str">
        <f>IF($A147="","",INDEX({"Unknown/None","Basic","Intermediate","Proficient"},SkillsData!$E147+1))</f>
        <v/>
      </c>
      <c r="H147" s="37" t="str">
        <f t="shared" si="16"/>
        <v/>
      </c>
      <c r="I147" s="37" t="str">
        <f t="shared" si="17"/>
        <v/>
      </c>
      <c r="J147" s="37" t="str">
        <f t="shared" si="18"/>
        <v/>
      </c>
      <c r="K147" s="37" t="str">
        <f>IF($A147="","",IFERROR(VLOOKUP(D147,Lookups!$A$8:$B$13,2,FALSE),1))</f>
        <v/>
      </c>
      <c r="L147" s="37" t="str">
        <f>IF($A147="","",IF(E147="Y",INDEX(Lookups!$B:$B,MATCH("CriticalSafety_Y",Lookups!$A:$A,0)),INDEX(Lookups!$B:$B,MATCH("CriticalSafety_N",Lookups!$A:$A,0))))</f>
        <v/>
      </c>
      <c r="M147" s="37" t="str">
        <f t="shared" si="19"/>
        <v/>
      </c>
      <c r="N147" s="37" t="str">
        <f>IF($A147="","",IF(M147&lt;INDEX(Lookups!$B:$B,MATCH("Green &lt;",Lookups!$A:$A,0)),"Green",IF(M147&lt;INDEX(Lookups!$B:$B,MATCH("Amber &lt;",Lookups!$A:$A,0)),"Amber","Red")))</f>
        <v/>
      </c>
      <c r="O147" s="37"/>
    </row>
    <row r="148" spans="1:15" ht="14.25" customHeight="1" x14ac:dyDescent="0.3">
      <c r="A148" s="37" t="str">
        <f>IF(SkillsData!$A148="","",IFERROR(IF(VLOOKUP(SkillsData!$A148,Stakeholders!$A$3:$B$100,2,FALSE)="Y","Y",""),""))</f>
        <v/>
      </c>
      <c r="B148" s="37" t="str">
        <f>IF($A148="","",SkillsData!$A148)</f>
        <v/>
      </c>
      <c r="C148" s="37" t="str">
        <f>IF($A148="","",SkillsData!$B148)</f>
        <v/>
      </c>
      <c r="D148" s="37" t="str">
        <f>IF($A148="","",SkillsData!$C148)</f>
        <v/>
      </c>
      <c r="E148" s="37" t="str">
        <f>IF($A148="","",SkillsData!$D148)</f>
        <v/>
      </c>
      <c r="F148" s="37" t="str">
        <f>IF($A148="","",SkillsData!$F148)</f>
        <v/>
      </c>
      <c r="G148" s="37" t="str">
        <f>IF($A148="","",INDEX({"Unknown/None","Basic","Intermediate","Proficient"},SkillsData!$E148+1))</f>
        <v/>
      </c>
      <c r="H148" s="37" t="str">
        <f t="shared" si="16"/>
        <v/>
      </c>
      <c r="I148" s="37" t="str">
        <f t="shared" si="17"/>
        <v/>
      </c>
      <c r="J148" s="37" t="str">
        <f t="shared" si="18"/>
        <v/>
      </c>
      <c r="K148" s="37" t="str">
        <f>IF($A148="","",IFERROR(VLOOKUP(D148,Lookups!$A$8:$B$13,2,FALSE),1))</f>
        <v/>
      </c>
      <c r="L148" s="37" t="str">
        <f>IF($A148="","",IF(E148="Y",INDEX(Lookups!$B:$B,MATCH("CriticalSafety_Y",Lookups!$A:$A,0)),INDEX(Lookups!$B:$B,MATCH("CriticalSafety_N",Lookups!$A:$A,0))))</f>
        <v/>
      </c>
      <c r="M148" s="37" t="str">
        <f t="shared" si="19"/>
        <v/>
      </c>
      <c r="N148" s="37" t="str">
        <f>IF($A148="","",IF(M148&lt;INDEX(Lookups!$B:$B,MATCH("Green &lt;",Lookups!$A:$A,0)),"Green",IF(M148&lt;INDEX(Lookups!$B:$B,MATCH("Amber &lt;",Lookups!$A:$A,0)),"Amber","Red")))</f>
        <v/>
      </c>
      <c r="O148" s="37"/>
    </row>
    <row r="149" spans="1:15" ht="14.25" customHeight="1" x14ac:dyDescent="0.3">
      <c r="A149" s="37" t="str">
        <f>IF(SkillsData!$A149="","",IFERROR(IF(VLOOKUP(SkillsData!$A149,Stakeholders!$A$3:$B$100,2,FALSE)="Y","Y",""),""))</f>
        <v/>
      </c>
      <c r="B149" s="37" t="str">
        <f>IF($A149="","",SkillsData!$A149)</f>
        <v/>
      </c>
      <c r="C149" s="37" t="str">
        <f>IF($A149="","",SkillsData!$B149)</f>
        <v/>
      </c>
      <c r="D149" s="37" t="str">
        <f>IF($A149="","",SkillsData!$C149)</f>
        <v/>
      </c>
      <c r="E149" s="37" t="str">
        <f>IF($A149="","",SkillsData!$D149)</f>
        <v/>
      </c>
      <c r="F149" s="37" t="str">
        <f>IF($A149="","",SkillsData!$F149)</f>
        <v/>
      </c>
      <c r="G149" s="37" t="str">
        <f>IF($A149="","",INDEX({"Unknown/None","Basic","Intermediate","Proficient"},SkillsData!$E149+1))</f>
        <v/>
      </c>
      <c r="H149" s="37" t="str">
        <f t="shared" si="16"/>
        <v/>
      </c>
      <c r="I149" s="37" t="str">
        <f t="shared" si="17"/>
        <v/>
      </c>
      <c r="J149" s="37" t="str">
        <f t="shared" si="18"/>
        <v/>
      </c>
      <c r="K149" s="37" t="str">
        <f>IF($A149="","",IFERROR(VLOOKUP(D149,Lookups!$A$8:$B$13,2,FALSE),1))</f>
        <v/>
      </c>
      <c r="L149" s="37" t="str">
        <f>IF($A149="","",IF(E149="Y",INDEX(Lookups!$B:$B,MATCH("CriticalSafety_Y",Lookups!$A:$A,0)),INDEX(Lookups!$B:$B,MATCH("CriticalSafety_N",Lookups!$A:$A,0))))</f>
        <v/>
      </c>
      <c r="M149" s="37" t="str">
        <f t="shared" si="19"/>
        <v/>
      </c>
      <c r="N149" s="37" t="str">
        <f>IF($A149="","",IF(M149&lt;INDEX(Lookups!$B:$B,MATCH("Green &lt;",Lookups!$A:$A,0)),"Green",IF(M149&lt;INDEX(Lookups!$B:$B,MATCH("Amber &lt;",Lookups!$A:$A,0)),"Amber","Red")))</f>
        <v/>
      </c>
      <c r="O149" s="37"/>
    </row>
    <row r="150" spans="1:15" ht="14.25" customHeight="1" x14ac:dyDescent="0.3">
      <c r="A150" s="37" t="str">
        <f>IF(SkillsData!$A150="","",IFERROR(IF(VLOOKUP(SkillsData!$A150,Stakeholders!$A$3:$B$100,2,FALSE)="Y","Y",""),""))</f>
        <v/>
      </c>
      <c r="B150" s="37" t="str">
        <f>IF($A150="","",SkillsData!$A150)</f>
        <v/>
      </c>
      <c r="C150" s="37" t="str">
        <f>IF($A150="","",SkillsData!$B150)</f>
        <v/>
      </c>
      <c r="D150" s="37" t="str">
        <f>IF($A150="","",SkillsData!$C150)</f>
        <v/>
      </c>
      <c r="E150" s="37" t="str">
        <f>IF($A150="","",SkillsData!$D150)</f>
        <v/>
      </c>
      <c r="F150" s="37" t="str">
        <f>IF($A150="","",SkillsData!$F150)</f>
        <v/>
      </c>
      <c r="G150" s="37" t="str">
        <f>IF($A150="","",INDEX({"Unknown/None","Basic","Intermediate","Proficient"},SkillsData!$E150+1))</f>
        <v/>
      </c>
      <c r="H150" s="37" t="str">
        <f t="shared" si="16"/>
        <v/>
      </c>
      <c r="I150" s="37" t="str">
        <f t="shared" si="17"/>
        <v/>
      </c>
      <c r="J150" s="37" t="str">
        <f t="shared" si="18"/>
        <v/>
      </c>
      <c r="K150" s="37" t="str">
        <f>IF($A150="","",IFERROR(VLOOKUP(D150,Lookups!$A$8:$B$13,2,FALSE),1))</f>
        <v/>
      </c>
      <c r="L150" s="37" t="str">
        <f>IF($A150="","",IF(E150="Y",INDEX(Lookups!$B:$B,MATCH("CriticalSafety_Y",Lookups!$A:$A,0)),INDEX(Lookups!$B:$B,MATCH("CriticalSafety_N",Lookups!$A:$A,0))))</f>
        <v/>
      </c>
      <c r="M150" s="37" t="str">
        <f t="shared" si="19"/>
        <v/>
      </c>
      <c r="N150" s="37" t="str">
        <f>IF($A150="","",IF(M150&lt;INDEX(Lookups!$B:$B,MATCH("Green &lt;",Lookups!$A:$A,0)),"Green",IF(M150&lt;INDEX(Lookups!$B:$B,MATCH("Amber &lt;",Lookups!$A:$A,0)),"Amber","Red")))</f>
        <v/>
      </c>
      <c r="O150" s="37"/>
    </row>
    <row r="151" spans="1:15" ht="14.25" customHeight="1" x14ac:dyDescent="0.3">
      <c r="A151" s="37" t="str">
        <f>IF(SkillsData!$A151="","",IFERROR(IF(VLOOKUP(SkillsData!$A151,Stakeholders!$A$3:$B$100,2,FALSE)="Y","Y",""),""))</f>
        <v/>
      </c>
      <c r="B151" s="37" t="str">
        <f>IF($A151="","",SkillsData!$A151)</f>
        <v/>
      </c>
      <c r="C151" s="37" t="str">
        <f>IF($A151="","",SkillsData!$B151)</f>
        <v/>
      </c>
      <c r="D151" s="37" t="str">
        <f>IF($A151="","",SkillsData!$C151)</f>
        <v/>
      </c>
      <c r="E151" s="37" t="str">
        <f>IF($A151="","",SkillsData!$D151)</f>
        <v/>
      </c>
      <c r="F151" s="37" t="str">
        <f>IF($A151="","",SkillsData!$F151)</f>
        <v/>
      </c>
      <c r="G151" s="37" t="str">
        <f>IF($A151="","",INDEX({"Unknown/None","Basic","Intermediate","Proficient"},SkillsData!$E151+1))</f>
        <v/>
      </c>
      <c r="H151" s="37" t="str">
        <f t="shared" si="16"/>
        <v/>
      </c>
      <c r="I151" s="37" t="str">
        <f t="shared" si="17"/>
        <v/>
      </c>
      <c r="J151" s="37" t="str">
        <f t="shared" si="18"/>
        <v/>
      </c>
      <c r="K151" s="37" t="str">
        <f>IF($A151="","",IFERROR(VLOOKUP(D151,Lookups!$A$8:$B$13,2,FALSE),1))</f>
        <v/>
      </c>
      <c r="L151" s="37" t="str">
        <f>IF($A151="","",IF(E151="Y",INDEX(Lookups!$B:$B,MATCH("CriticalSafety_Y",Lookups!$A:$A,0)),INDEX(Lookups!$B:$B,MATCH("CriticalSafety_N",Lookups!$A:$A,0))))</f>
        <v/>
      </c>
      <c r="M151" s="37" t="str">
        <f t="shared" si="19"/>
        <v/>
      </c>
      <c r="N151" s="37" t="str">
        <f>IF($A151="","",IF(M151&lt;INDEX(Lookups!$B:$B,MATCH("Green &lt;",Lookups!$A:$A,0)),"Green",IF(M151&lt;INDEX(Lookups!$B:$B,MATCH("Amber &lt;",Lookups!$A:$A,0)),"Amber","Red")))</f>
        <v/>
      </c>
      <c r="O151" s="37"/>
    </row>
    <row r="152" spans="1:15" ht="14.25" customHeight="1" x14ac:dyDescent="0.3">
      <c r="A152" s="37" t="str">
        <f>IF(SkillsData!$A152="","",IFERROR(IF(VLOOKUP(SkillsData!$A152,Stakeholders!$A$3:$B$100,2,FALSE)="Y","Y",""),""))</f>
        <v/>
      </c>
      <c r="B152" s="37" t="str">
        <f>IF($A152="","",SkillsData!$A152)</f>
        <v/>
      </c>
      <c r="C152" s="37" t="str">
        <f>IF($A152="","",SkillsData!$B152)</f>
        <v/>
      </c>
      <c r="D152" s="37" t="str">
        <f>IF($A152="","",SkillsData!$C152)</f>
        <v/>
      </c>
      <c r="E152" s="37" t="str">
        <f>IF($A152="","",SkillsData!$D152)</f>
        <v/>
      </c>
      <c r="F152" s="37" t="str">
        <f>IF($A152="","",SkillsData!$F152)</f>
        <v/>
      </c>
      <c r="G152" s="37" t="str">
        <f>IF($A152="","",INDEX({"Unknown/None","Basic","Intermediate","Proficient"},SkillsData!$E152+1))</f>
        <v/>
      </c>
      <c r="H152" s="37" t="str">
        <f t="shared" si="16"/>
        <v/>
      </c>
      <c r="I152" s="37" t="str">
        <f t="shared" si="17"/>
        <v/>
      </c>
      <c r="J152" s="37" t="str">
        <f t="shared" si="18"/>
        <v/>
      </c>
      <c r="K152" s="37" t="str">
        <f>IF($A152="","",IFERROR(VLOOKUP(D152,Lookups!$A$8:$B$13,2,FALSE),1))</f>
        <v/>
      </c>
      <c r="L152" s="37" t="str">
        <f>IF($A152="","",IF(E152="Y",INDEX(Lookups!$B:$B,MATCH("CriticalSafety_Y",Lookups!$A:$A,0)),INDEX(Lookups!$B:$B,MATCH("CriticalSafety_N",Lookups!$A:$A,0))))</f>
        <v/>
      </c>
      <c r="M152" s="37" t="str">
        <f t="shared" si="19"/>
        <v/>
      </c>
      <c r="N152" s="37" t="str">
        <f>IF($A152="","",IF(M152&lt;INDEX(Lookups!$B:$B,MATCH("Green &lt;",Lookups!$A:$A,0)),"Green",IF(M152&lt;INDEX(Lookups!$B:$B,MATCH("Amber &lt;",Lookups!$A:$A,0)),"Amber","Red")))</f>
        <v/>
      </c>
      <c r="O152" s="37"/>
    </row>
    <row r="153" spans="1:15" ht="14.25" customHeight="1" x14ac:dyDescent="0.3">
      <c r="A153" s="37" t="str">
        <f>IF(SkillsData!$A153="","",IFERROR(IF(VLOOKUP(SkillsData!$A153,Stakeholders!$A$3:$B$100,2,FALSE)="Y","Y",""),""))</f>
        <v/>
      </c>
      <c r="B153" s="37" t="str">
        <f>IF($A153="","",SkillsData!$A153)</f>
        <v/>
      </c>
      <c r="C153" s="37" t="str">
        <f>IF($A153="","",SkillsData!$B153)</f>
        <v/>
      </c>
      <c r="D153" s="37" t="str">
        <f>IF($A153="","",SkillsData!$C153)</f>
        <v/>
      </c>
      <c r="E153" s="37" t="str">
        <f>IF($A153="","",SkillsData!$D153)</f>
        <v/>
      </c>
      <c r="F153" s="37" t="str">
        <f>IF($A153="","",SkillsData!$F153)</f>
        <v/>
      </c>
      <c r="G153" s="37" t="str">
        <f>IF($A153="","",INDEX({"Unknown/None","Basic","Intermediate","Proficient"},SkillsData!$E153+1))</f>
        <v/>
      </c>
      <c r="H153" s="37" t="str">
        <f t="shared" si="16"/>
        <v/>
      </c>
      <c r="I153" s="37" t="str">
        <f t="shared" si="17"/>
        <v/>
      </c>
      <c r="J153" s="37" t="str">
        <f t="shared" si="18"/>
        <v/>
      </c>
      <c r="K153" s="37" t="str">
        <f>IF($A153="","",IFERROR(VLOOKUP(D153,Lookups!$A$8:$B$13,2,FALSE),1))</f>
        <v/>
      </c>
      <c r="L153" s="37" t="str">
        <f>IF($A153="","",IF(E153="Y",INDEX(Lookups!$B:$B,MATCH("CriticalSafety_Y",Lookups!$A:$A,0)),INDEX(Lookups!$B:$B,MATCH("CriticalSafety_N",Lookups!$A:$A,0))))</f>
        <v/>
      </c>
      <c r="M153" s="37" t="str">
        <f t="shared" si="19"/>
        <v/>
      </c>
      <c r="N153" s="37" t="str">
        <f>IF($A153="","",IF(M153&lt;INDEX(Lookups!$B:$B,MATCH("Green &lt;",Lookups!$A:$A,0)),"Green",IF(M153&lt;INDEX(Lookups!$B:$B,MATCH("Amber &lt;",Lookups!$A:$A,0)),"Amber","Red")))</f>
        <v/>
      </c>
      <c r="O153" s="37"/>
    </row>
    <row r="154" spans="1:15" ht="14.25" customHeight="1" x14ac:dyDescent="0.3">
      <c r="A154" t="str">
        <f>IF(SkillsData!$A154="","",IFERROR(IF(VLOOKUP(SkillsData!$A154,Stakeholders!$A$3:$B$100,2,FALSE)="Y","Y",""),""))</f>
        <v/>
      </c>
      <c r="B154" t="str">
        <f>IF($A154="","",SkillsData!$A154)</f>
        <v/>
      </c>
      <c r="C154" t="str">
        <f>IF($A154="","",SkillsData!$B154)</f>
        <v/>
      </c>
      <c r="D154" t="str">
        <f>IF($A154="","",SkillsData!$C154)</f>
        <v/>
      </c>
      <c r="E154" t="str">
        <f>IF($A154="","",SkillsData!$D154)</f>
        <v/>
      </c>
      <c r="F154" s="8" t="str">
        <f>IF($A154="","",SkillsData!$F154)</f>
        <v/>
      </c>
      <c r="G154" s="8" t="str">
        <f>IF($A154="","",INDEX({"Unknown/None","Basic","Intermediate","Proficient"},SkillsData!$E154+1))</f>
        <v/>
      </c>
      <c r="H154" t="str">
        <f t="shared" si="16"/>
        <v/>
      </c>
      <c r="I154" t="str">
        <f t="shared" si="17"/>
        <v/>
      </c>
      <c r="J154" t="str">
        <f t="shared" si="18"/>
        <v/>
      </c>
      <c r="K154" t="str">
        <f>IF($A154="","",IFERROR(VLOOKUP(D154,Lookups!$A$8:$B$13,2,FALSE),1))</f>
        <v/>
      </c>
      <c r="L154" t="str">
        <f>IF($A154="","",IF(E154="Y",INDEX(Lookups!$B:$B,MATCH("CriticalSafety_Y",Lookups!$A:$A,0)),INDEX(Lookups!$B:$B,MATCH("CriticalSafety_N",Lookups!$A:$A,0))))</f>
        <v/>
      </c>
      <c r="M154" t="str">
        <f t="shared" si="19"/>
        <v/>
      </c>
      <c r="N154" t="str">
        <f>IF($A154="","",IF(M154&lt;INDEX(Lookups!$B:$B,MATCH("Green &lt;",Lookups!$A:$A,0)),"Green",IF(M154&lt;INDEX(Lookups!$B:$B,MATCH("Amber &lt;",Lookups!$A:$A,0)),"Amber","Red")))</f>
        <v/>
      </c>
    </row>
    <row r="155" spans="1:15" ht="14.25" customHeight="1" x14ac:dyDescent="0.3">
      <c r="A155" t="str">
        <f>IF(SkillsData!$A155="","",IFERROR(IF(VLOOKUP(SkillsData!$A155,Stakeholders!$A$3:$B$100,2,FALSE)="Y","Y",""),""))</f>
        <v/>
      </c>
      <c r="B155" t="str">
        <f>IF($A155="","",SkillsData!$A155)</f>
        <v/>
      </c>
      <c r="C155" t="str">
        <f>IF($A155="","",SkillsData!$B155)</f>
        <v/>
      </c>
      <c r="D155" t="str">
        <f>IF($A155="","",SkillsData!$C155)</f>
        <v/>
      </c>
      <c r="E155" t="str">
        <f>IF($A155="","",SkillsData!$D155)</f>
        <v/>
      </c>
      <c r="F155" s="8" t="str">
        <f>IF($A155="","",SkillsData!$F155)</f>
        <v/>
      </c>
      <c r="G155" s="8" t="str">
        <f>IF($A155="","",INDEX({"Unknown/None","Basic","Intermediate","Proficient"},SkillsData!$E155+1))</f>
        <v/>
      </c>
      <c r="H155" t="str">
        <f t="shared" si="16"/>
        <v/>
      </c>
      <c r="I155" t="str">
        <f t="shared" si="17"/>
        <v/>
      </c>
      <c r="J155" t="str">
        <f t="shared" si="18"/>
        <v/>
      </c>
      <c r="K155" t="str">
        <f>IF($A155="","",IFERROR(VLOOKUP(D155,Lookups!$A$8:$B$13,2,FALSE),1))</f>
        <v/>
      </c>
      <c r="L155" t="str">
        <f>IF($A155="","",IF(E155="Y",INDEX(Lookups!$B:$B,MATCH("CriticalSafety_Y",Lookups!$A:$A,0)),INDEX(Lookups!$B:$B,MATCH("CriticalSafety_N",Lookups!$A:$A,0))))</f>
        <v/>
      </c>
      <c r="M155" t="str">
        <f t="shared" si="19"/>
        <v/>
      </c>
      <c r="N155" t="str">
        <f>IF($A155="","",IF(M155&lt;INDEX(Lookups!$B:$B,MATCH("Green &lt;",Lookups!$A:$A,0)),"Green",IF(M155&lt;INDEX(Lookups!$B:$B,MATCH("Amber &lt;",Lookups!$A:$A,0)),"Amber","Red")))</f>
        <v/>
      </c>
    </row>
    <row r="156" spans="1:15" ht="14.25" customHeight="1" x14ac:dyDescent="0.3">
      <c r="A156" t="str">
        <f>IF(SkillsData!$A156="","",IFERROR(IF(VLOOKUP(SkillsData!$A156,Stakeholders!$A$3:$B$100,2,FALSE)="Y","Y",""),""))</f>
        <v/>
      </c>
      <c r="B156" t="str">
        <f>IF($A156="","",SkillsData!$A156)</f>
        <v/>
      </c>
      <c r="C156" t="str">
        <f>IF($A156="","",SkillsData!$B156)</f>
        <v/>
      </c>
      <c r="D156" t="str">
        <f>IF($A156="","",SkillsData!$C156)</f>
        <v/>
      </c>
      <c r="E156" t="str">
        <f>IF($A156="","",SkillsData!$D156)</f>
        <v/>
      </c>
      <c r="F156" s="8" t="str">
        <f>IF($A156="","",SkillsData!$F156)</f>
        <v/>
      </c>
      <c r="G156" s="8" t="str">
        <f>IF($A156="","",INDEX({"Unknown/None","Basic","Intermediate","Proficient"},SkillsData!$E156+1))</f>
        <v/>
      </c>
      <c r="H156" t="str">
        <f t="shared" si="16"/>
        <v/>
      </c>
      <c r="I156" t="str">
        <f t="shared" si="17"/>
        <v/>
      </c>
      <c r="J156" t="str">
        <f t="shared" si="18"/>
        <v/>
      </c>
      <c r="K156" t="str">
        <f>IF($A156="","",IFERROR(VLOOKUP(D156,Lookups!$A$8:$B$13,2,FALSE),1))</f>
        <v/>
      </c>
      <c r="L156" t="str">
        <f>IF($A156="","",IF(E156="Y",INDEX(Lookups!$B:$B,MATCH("CriticalSafety_Y",Lookups!$A:$A,0)),INDEX(Lookups!$B:$B,MATCH("CriticalSafety_N",Lookups!$A:$A,0))))</f>
        <v/>
      </c>
      <c r="M156" t="str">
        <f t="shared" si="19"/>
        <v/>
      </c>
      <c r="N156" t="str">
        <f>IF($A156="","",IF(M156&lt;INDEX(Lookups!$B:$B,MATCH("Green &lt;",Lookups!$A:$A,0)),"Green",IF(M156&lt;INDEX(Lookups!$B:$B,MATCH("Amber &lt;",Lookups!$A:$A,0)),"Amber","Red")))</f>
        <v/>
      </c>
    </row>
    <row r="157" spans="1:15" ht="14.25" customHeight="1" x14ac:dyDescent="0.3">
      <c r="A157" t="str">
        <f>IF(SkillsData!$A157="","",IFERROR(IF(VLOOKUP(SkillsData!$A157,Stakeholders!$A$3:$B$100,2,FALSE)="Y","Y",""),""))</f>
        <v/>
      </c>
      <c r="B157" t="str">
        <f>IF($A157="","",SkillsData!$A157)</f>
        <v/>
      </c>
      <c r="C157" t="str">
        <f>IF($A157="","",SkillsData!$B157)</f>
        <v/>
      </c>
      <c r="D157" t="str">
        <f>IF($A157="","",SkillsData!$C157)</f>
        <v/>
      </c>
      <c r="E157" t="str">
        <f>IF($A157="","",SkillsData!$D157)</f>
        <v/>
      </c>
      <c r="F157" s="8" t="str">
        <f>IF($A157="","",SkillsData!$F157)</f>
        <v/>
      </c>
      <c r="G157" s="8" t="str">
        <f>IF($A157="","",INDEX({"Unknown/None","Basic","Intermediate","Proficient"},SkillsData!$E157+1))</f>
        <v/>
      </c>
      <c r="H157" t="str">
        <f t="shared" si="16"/>
        <v/>
      </c>
      <c r="I157" t="str">
        <f t="shared" si="17"/>
        <v/>
      </c>
      <c r="J157" t="str">
        <f t="shared" si="18"/>
        <v/>
      </c>
      <c r="K157" t="str">
        <f>IF($A157="","",IFERROR(VLOOKUP(D157,Lookups!$A$8:$B$13,2,FALSE),1))</f>
        <v/>
      </c>
      <c r="L157" t="str">
        <f>IF($A157="","",IF(E157="Y",INDEX(Lookups!$B:$B,MATCH("CriticalSafety_Y",Lookups!$A:$A,0)),INDEX(Lookups!$B:$B,MATCH("CriticalSafety_N",Lookups!$A:$A,0))))</f>
        <v/>
      </c>
      <c r="M157" t="str">
        <f t="shared" si="19"/>
        <v/>
      </c>
      <c r="N157" t="str">
        <f>IF($A157="","",IF(M157&lt;INDEX(Lookups!$B:$B,MATCH("Green &lt;",Lookups!$A:$A,0)),"Green",IF(M157&lt;INDEX(Lookups!$B:$B,MATCH("Amber &lt;",Lookups!$A:$A,0)),"Amber","Red")))</f>
        <v/>
      </c>
    </row>
    <row r="158" spans="1:15" ht="14.25" customHeight="1" x14ac:dyDescent="0.3">
      <c r="A158" t="str">
        <f>IF(SkillsData!$A158="","",IFERROR(IF(VLOOKUP(SkillsData!$A158,Stakeholders!$A$3:$B$100,2,FALSE)="Y","Y",""),""))</f>
        <v/>
      </c>
      <c r="B158" t="str">
        <f>IF($A158="","",SkillsData!$A158)</f>
        <v/>
      </c>
      <c r="C158" t="str">
        <f>IF($A158="","",SkillsData!$B158)</f>
        <v/>
      </c>
      <c r="D158" t="str">
        <f>IF($A158="","",SkillsData!$C158)</f>
        <v/>
      </c>
      <c r="E158" t="str">
        <f>IF($A158="","",SkillsData!$D158)</f>
        <v/>
      </c>
      <c r="F158" s="8" t="str">
        <f>IF($A158="","",SkillsData!$F158)</f>
        <v/>
      </c>
      <c r="G158" s="8" t="str">
        <f>IF($A158="","",INDEX({"Unknown/None","Basic","Intermediate","Proficient"},SkillsData!$E158+1))</f>
        <v/>
      </c>
      <c r="H158" t="str">
        <f t="shared" si="16"/>
        <v/>
      </c>
      <c r="I158" t="str">
        <f t="shared" si="17"/>
        <v/>
      </c>
      <c r="J158" t="str">
        <f t="shared" si="18"/>
        <v/>
      </c>
      <c r="K158" t="str">
        <f>IF($A158="","",IFERROR(VLOOKUP(D158,Lookups!$A$8:$B$13,2,FALSE),1))</f>
        <v/>
      </c>
      <c r="L158" t="str">
        <f>IF($A158="","",IF(E158="Y",INDEX(Lookups!$B:$B,MATCH("CriticalSafety_Y",Lookups!$A:$A,0)),INDEX(Lookups!$B:$B,MATCH("CriticalSafety_N",Lookups!$A:$A,0))))</f>
        <v/>
      </c>
      <c r="M158" t="str">
        <f t="shared" si="19"/>
        <v/>
      </c>
      <c r="N158" t="str">
        <f>IF($A158="","",IF(M158&lt;INDEX(Lookups!$B:$B,MATCH("Green &lt;",Lookups!$A:$A,0)),"Green",IF(M158&lt;INDEX(Lookups!$B:$B,MATCH("Amber &lt;",Lookups!$A:$A,0)),"Amber","Red")))</f>
        <v/>
      </c>
    </row>
    <row r="159" spans="1:15" ht="14.25" customHeight="1" x14ac:dyDescent="0.3">
      <c r="A159" t="str">
        <f>IF(SkillsData!$A159="","",IFERROR(IF(VLOOKUP(SkillsData!$A159,Stakeholders!$A$3:$B$100,2,FALSE)="Y","Y",""),""))</f>
        <v/>
      </c>
      <c r="B159" t="str">
        <f>IF($A159="","",SkillsData!$A159)</f>
        <v/>
      </c>
      <c r="C159" t="str">
        <f>IF($A159="","",SkillsData!$B159)</f>
        <v/>
      </c>
      <c r="D159" t="str">
        <f>IF($A159="","",SkillsData!$C159)</f>
        <v/>
      </c>
      <c r="E159" t="str">
        <f>IF($A159="","",SkillsData!$D159)</f>
        <v/>
      </c>
      <c r="F159" s="8" t="str">
        <f>IF($A159="","",SkillsData!$F159)</f>
        <v/>
      </c>
      <c r="G159" s="8" t="str">
        <f>IF($A159="","",INDEX({"Unknown/None","Basic","Intermediate","Proficient"},SkillsData!$E159+1))</f>
        <v/>
      </c>
      <c r="H159" t="str">
        <f t="shared" si="16"/>
        <v/>
      </c>
      <c r="I159" t="str">
        <f t="shared" si="17"/>
        <v/>
      </c>
      <c r="J159" t="str">
        <f t="shared" si="18"/>
        <v/>
      </c>
      <c r="K159" t="str">
        <f>IF($A159="","",IFERROR(VLOOKUP(D159,Lookups!$A$8:$B$13,2,FALSE),1))</f>
        <v/>
      </c>
      <c r="L159" t="str">
        <f>IF($A159="","",IF(E159="Y",INDEX(Lookups!$B:$B,MATCH("CriticalSafety_Y",Lookups!$A:$A,0)),INDEX(Lookups!$B:$B,MATCH("CriticalSafety_N",Lookups!$A:$A,0))))</f>
        <v/>
      </c>
      <c r="M159" t="str">
        <f t="shared" si="19"/>
        <v/>
      </c>
      <c r="N159" t="str">
        <f>IF($A159="","",IF(M159&lt;INDEX(Lookups!$B:$B,MATCH("Green &lt;",Lookups!$A:$A,0)),"Green",IF(M159&lt;INDEX(Lookups!$B:$B,MATCH("Amber &lt;",Lookups!$A:$A,0)),"Amber","Red")))</f>
        <v/>
      </c>
    </row>
    <row r="160" spans="1:15" ht="14.25" customHeight="1" x14ac:dyDescent="0.3">
      <c r="A160" t="str">
        <f>IF(SkillsData!$A160="","",IFERROR(IF(VLOOKUP(SkillsData!$A160,Stakeholders!$A$3:$B$100,2,FALSE)="Y","Y",""),""))</f>
        <v/>
      </c>
      <c r="B160" t="str">
        <f>IF($A160="","",SkillsData!$A160)</f>
        <v/>
      </c>
      <c r="C160" t="str">
        <f>IF($A160="","",SkillsData!$B160)</f>
        <v/>
      </c>
      <c r="D160" t="str">
        <f>IF($A160="","",SkillsData!$C160)</f>
        <v/>
      </c>
      <c r="E160" t="str">
        <f>IF($A160="","",SkillsData!$D160)</f>
        <v/>
      </c>
      <c r="F160" s="8" t="str">
        <f>IF($A160="","",SkillsData!$F160)</f>
        <v/>
      </c>
      <c r="G160" s="8" t="str">
        <f>IF($A160="","",INDEX({"Unknown/None","Basic","Intermediate","Proficient"},SkillsData!$E160+1))</f>
        <v/>
      </c>
      <c r="H160" t="str">
        <f t="shared" si="16"/>
        <v/>
      </c>
      <c r="I160" t="str">
        <f t="shared" si="17"/>
        <v/>
      </c>
      <c r="J160" t="str">
        <f t="shared" si="18"/>
        <v/>
      </c>
      <c r="K160" t="str">
        <f>IF($A160="","",IFERROR(VLOOKUP(D160,Lookups!$A$8:$B$13,2,FALSE),1))</f>
        <v/>
      </c>
      <c r="L160" t="str">
        <f>IF($A160="","",IF(E160="Y",INDEX(Lookups!$B:$B,MATCH("CriticalSafety_Y",Lookups!$A:$A,0)),INDEX(Lookups!$B:$B,MATCH("CriticalSafety_N",Lookups!$A:$A,0))))</f>
        <v/>
      </c>
      <c r="M160" t="str">
        <f t="shared" si="19"/>
        <v/>
      </c>
      <c r="N160" t="str">
        <f>IF($A160="","",IF(M160&lt;INDEX(Lookups!$B:$B,MATCH("Green &lt;",Lookups!$A:$A,0)),"Green",IF(M160&lt;INDEX(Lookups!$B:$B,MATCH("Amber &lt;",Lookups!$A:$A,0)),"Amber","Red")))</f>
        <v/>
      </c>
    </row>
    <row r="161" spans="1:14" ht="14.25" customHeight="1" x14ac:dyDescent="0.3">
      <c r="A161" t="str">
        <f>IF(SkillsData!$A161="","",IFERROR(IF(VLOOKUP(SkillsData!$A161,Stakeholders!$A$3:$B$100,2,FALSE)="Y","Y",""),""))</f>
        <v/>
      </c>
      <c r="B161" t="str">
        <f>IF($A161="","",SkillsData!$A161)</f>
        <v/>
      </c>
      <c r="C161" t="str">
        <f>IF($A161="","",SkillsData!$B161)</f>
        <v/>
      </c>
      <c r="D161" t="str">
        <f>IF($A161="","",SkillsData!$C161)</f>
        <v/>
      </c>
      <c r="E161" t="str">
        <f>IF($A161="","",SkillsData!$D161)</f>
        <v/>
      </c>
      <c r="F161" s="8" t="str">
        <f>IF($A161="","",SkillsData!$F161)</f>
        <v/>
      </c>
      <c r="G161" s="8" t="str">
        <f>IF($A161="","",INDEX({"Unknown/None","Basic","Intermediate","Proficient"},SkillsData!$E161+1))</f>
        <v/>
      </c>
      <c r="H161" t="str">
        <f t="shared" si="16"/>
        <v/>
      </c>
      <c r="I161" t="str">
        <f t="shared" si="17"/>
        <v/>
      </c>
      <c r="J161" t="str">
        <f t="shared" si="18"/>
        <v/>
      </c>
      <c r="K161" t="str">
        <f>IF($A161="","",IFERROR(VLOOKUP(D161,Lookups!$A$8:$B$13,2,FALSE),1))</f>
        <v/>
      </c>
      <c r="L161" t="str">
        <f>IF($A161="","",IF(E161="Y",INDEX(Lookups!$B:$B,MATCH("CriticalSafety_Y",Lookups!$A:$A,0)),INDEX(Lookups!$B:$B,MATCH("CriticalSafety_N",Lookups!$A:$A,0))))</f>
        <v/>
      </c>
      <c r="M161" t="str">
        <f t="shared" si="19"/>
        <v/>
      </c>
      <c r="N161" t="str">
        <f>IF($A161="","",IF(M161&lt;INDEX(Lookups!$B:$B,MATCH("Green &lt;",Lookups!$A:$A,0)),"Green",IF(M161&lt;INDEX(Lookups!$B:$B,MATCH("Amber &lt;",Lookups!$A:$A,0)),"Amber","Red")))</f>
        <v/>
      </c>
    </row>
    <row r="162" spans="1:14" ht="14.25" customHeight="1" x14ac:dyDescent="0.3">
      <c r="A162" t="str">
        <f>IF(SkillsData!$A162="","",IFERROR(IF(VLOOKUP(SkillsData!$A162,Stakeholders!$A$3:$B$100,2,FALSE)="Y","Y",""),""))</f>
        <v/>
      </c>
      <c r="B162" t="str">
        <f>IF($A162="","",SkillsData!$A162)</f>
        <v/>
      </c>
      <c r="C162" t="str">
        <f>IF($A162="","",SkillsData!$B162)</f>
        <v/>
      </c>
      <c r="D162" t="str">
        <f>IF($A162="","",SkillsData!$C162)</f>
        <v/>
      </c>
      <c r="E162" t="str">
        <f>IF($A162="","",SkillsData!$D162)</f>
        <v/>
      </c>
      <c r="F162" s="8" t="str">
        <f>IF($A162="","",SkillsData!$F162)</f>
        <v/>
      </c>
      <c r="G162" s="8" t="str">
        <f>IF($A162="","",INDEX({"Unknown/None","Basic","Intermediate","Proficient"},SkillsData!$E162+1))</f>
        <v/>
      </c>
      <c r="H162" t="str">
        <f t="shared" si="16"/>
        <v/>
      </c>
      <c r="I162" t="str">
        <f t="shared" si="17"/>
        <v/>
      </c>
      <c r="J162" t="str">
        <f t="shared" si="18"/>
        <v/>
      </c>
      <c r="K162" t="str">
        <f>IF($A162="","",IFERROR(VLOOKUP(D162,Lookups!$A$8:$B$13,2,FALSE),1))</f>
        <v/>
      </c>
      <c r="L162" t="str">
        <f>IF($A162="","",IF(E162="Y",INDEX(Lookups!$B:$B,MATCH("CriticalSafety_Y",Lookups!$A:$A,0)),INDEX(Lookups!$B:$B,MATCH("CriticalSafety_N",Lookups!$A:$A,0))))</f>
        <v/>
      </c>
      <c r="M162" t="str">
        <f t="shared" si="19"/>
        <v/>
      </c>
      <c r="N162" t="str">
        <f>IF($A162="","",IF(M162&lt;INDEX(Lookups!$B:$B,MATCH("Green &lt;",Lookups!$A:$A,0)),"Green",IF(M162&lt;INDEX(Lookups!$B:$B,MATCH("Amber &lt;",Lookups!$A:$A,0)),"Amber","Red")))</f>
        <v/>
      </c>
    </row>
    <row r="163" spans="1:14" ht="14.25" customHeight="1" x14ac:dyDescent="0.3">
      <c r="A163" t="str">
        <f>IF(SkillsData!$A163="","",IFERROR(IF(VLOOKUP(SkillsData!$A163,Stakeholders!$A$3:$B$100,2,FALSE)="Y","Y",""),""))</f>
        <v/>
      </c>
      <c r="B163" t="str">
        <f>IF($A163="","",SkillsData!$A163)</f>
        <v/>
      </c>
      <c r="C163" t="str">
        <f>IF($A163="","",SkillsData!$B163)</f>
        <v/>
      </c>
      <c r="D163" t="str">
        <f>IF($A163="","",SkillsData!$C163)</f>
        <v/>
      </c>
      <c r="E163" t="str">
        <f>IF($A163="","",SkillsData!$D163)</f>
        <v/>
      </c>
      <c r="F163" s="8" t="str">
        <f>IF($A163="","",SkillsData!$F163)</f>
        <v/>
      </c>
      <c r="G163" s="8" t="str">
        <f>IF($A163="","",INDEX({"Unknown/None","Basic","Intermediate","Proficient"},SkillsData!$E163+1))</f>
        <v/>
      </c>
      <c r="H163" t="str">
        <f t="shared" ref="H163:H194" si="20">IF($A163="","",IF(F163="Unknown/None",0,IF(F163="Basic",1,IF(F163="Intermediate",2,IF(F163="Proficient",3,0)))))</f>
        <v/>
      </c>
      <c r="I163" t="str">
        <f t="shared" ref="I163:I194" si="21">IF($A163="","",IF(G163="Unknown/None",0,IF(G163="Basic",1,IF(G163="Intermediate",2,IF(G163="Proficient",3,0)))))</f>
        <v/>
      </c>
      <c r="J163" t="str">
        <f t="shared" ref="J163:J194" si="22">IF($A163="","",MAX(H163-I163,0))</f>
        <v/>
      </c>
      <c r="K163" t="str">
        <f>IF($A163="","",IFERROR(VLOOKUP(D163,Lookups!$A$8:$B$13,2,FALSE),1))</f>
        <v/>
      </c>
      <c r="L163" t="str">
        <f>IF($A163="","",IF(E163="Y",INDEX(Lookups!$B:$B,MATCH("CriticalSafety_Y",Lookups!$A:$A,0)),INDEX(Lookups!$B:$B,MATCH("CriticalSafety_N",Lookups!$A:$A,0))))</f>
        <v/>
      </c>
      <c r="M163" t="str">
        <f t="shared" ref="M163:M194" si="23">IF($A163="","",J163*K163*L163)</f>
        <v/>
      </c>
      <c r="N163" t="str">
        <f>IF($A163="","",IF(M163&lt;INDEX(Lookups!$B:$B,MATCH("Green &lt;",Lookups!$A:$A,0)),"Green",IF(M163&lt;INDEX(Lookups!$B:$B,MATCH("Amber &lt;",Lookups!$A:$A,0)),"Amber","Red")))</f>
        <v/>
      </c>
    </row>
    <row r="164" spans="1:14" ht="14.25" customHeight="1" x14ac:dyDescent="0.3">
      <c r="A164" t="str">
        <f>IF(SkillsData!$A164="","",IFERROR(IF(VLOOKUP(SkillsData!$A164,Stakeholders!$A$3:$B$100,2,FALSE)="Y","Y",""),""))</f>
        <v/>
      </c>
      <c r="B164" t="str">
        <f>IF($A164="","",SkillsData!$A164)</f>
        <v/>
      </c>
      <c r="C164" t="str">
        <f>IF($A164="","",SkillsData!$B164)</f>
        <v/>
      </c>
      <c r="D164" t="str">
        <f>IF($A164="","",SkillsData!$C164)</f>
        <v/>
      </c>
      <c r="E164" t="str">
        <f>IF($A164="","",SkillsData!$D164)</f>
        <v/>
      </c>
      <c r="F164" s="8" t="str">
        <f>IF($A164="","",SkillsData!$F164)</f>
        <v/>
      </c>
      <c r="G164" s="8" t="str">
        <f>IF($A164="","",INDEX({"Unknown/None","Basic","Intermediate","Proficient"},SkillsData!$E164+1))</f>
        <v/>
      </c>
      <c r="H164" t="str">
        <f t="shared" si="20"/>
        <v/>
      </c>
      <c r="I164" t="str">
        <f t="shared" si="21"/>
        <v/>
      </c>
      <c r="J164" t="str">
        <f t="shared" si="22"/>
        <v/>
      </c>
      <c r="K164" t="str">
        <f>IF($A164="","",IFERROR(VLOOKUP(D164,Lookups!$A$8:$B$13,2,FALSE),1))</f>
        <v/>
      </c>
      <c r="L164" t="str">
        <f>IF($A164="","",IF(E164="Y",INDEX(Lookups!$B:$B,MATCH("CriticalSafety_Y",Lookups!$A:$A,0)),INDEX(Lookups!$B:$B,MATCH("CriticalSafety_N",Lookups!$A:$A,0))))</f>
        <v/>
      </c>
      <c r="M164" t="str">
        <f t="shared" si="23"/>
        <v/>
      </c>
      <c r="N164" t="str">
        <f>IF($A164="","",IF(M164&lt;INDEX(Lookups!$B:$B,MATCH("Green &lt;",Lookups!$A:$A,0)),"Green",IF(M164&lt;INDEX(Lookups!$B:$B,MATCH("Amber &lt;",Lookups!$A:$A,0)),"Amber","Red")))</f>
        <v/>
      </c>
    </row>
    <row r="165" spans="1:14" ht="14.25" customHeight="1" x14ac:dyDescent="0.3">
      <c r="A165" t="str">
        <f>IF(SkillsData!$A165="","",IFERROR(IF(VLOOKUP(SkillsData!$A165,Stakeholders!$A$3:$B$100,2,FALSE)="Y","Y",""),""))</f>
        <v/>
      </c>
      <c r="B165" t="str">
        <f>IF($A165="","",SkillsData!$A165)</f>
        <v/>
      </c>
      <c r="C165" t="str">
        <f>IF($A165="","",SkillsData!$B165)</f>
        <v/>
      </c>
      <c r="D165" t="str">
        <f>IF($A165="","",SkillsData!$C165)</f>
        <v/>
      </c>
      <c r="E165" t="str">
        <f>IF($A165="","",SkillsData!$D165)</f>
        <v/>
      </c>
      <c r="F165" s="8" t="str">
        <f>IF($A165="","",SkillsData!$F165)</f>
        <v/>
      </c>
      <c r="G165" s="8" t="str">
        <f>IF($A165="","",INDEX({"Unknown/None","Basic","Intermediate","Proficient"},SkillsData!$E165+1))</f>
        <v/>
      </c>
      <c r="H165" t="str">
        <f t="shared" si="20"/>
        <v/>
      </c>
      <c r="I165" t="str">
        <f t="shared" si="21"/>
        <v/>
      </c>
      <c r="J165" t="str">
        <f t="shared" si="22"/>
        <v/>
      </c>
      <c r="K165" t="str">
        <f>IF($A165="","",IFERROR(VLOOKUP(D165,Lookups!$A$8:$B$13,2,FALSE),1))</f>
        <v/>
      </c>
      <c r="L165" t="str">
        <f>IF($A165="","",IF(E165="Y",INDEX(Lookups!$B:$B,MATCH("CriticalSafety_Y",Lookups!$A:$A,0)),INDEX(Lookups!$B:$B,MATCH("CriticalSafety_N",Lookups!$A:$A,0))))</f>
        <v/>
      </c>
      <c r="M165" t="str">
        <f t="shared" si="23"/>
        <v/>
      </c>
      <c r="N165" t="str">
        <f>IF($A165="","",IF(M165&lt;INDEX(Lookups!$B:$B,MATCH("Green &lt;",Lookups!$A:$A,0)),"Green",IF(M165&lt;INDEX(Lookups!$B:$B,MATCH("Amber &lt;",Lookups!$A:$A,0)),"Amber","Red")))</f>
        <v/>
      </c>
    </row>
    <row r="166" spans="1:14" ht="14.25" customHeight="1" x14ac:dyDescent="0.3">
      <c r="A166" t="str">
        <f>IF(SkillsData!$A166="","",IFERROR(IF(VLOOKUP(SkillsData!$A166,Stakeholders!$A$3:$B$100,2,FALSE)="Y","Y",""),""))</f>
        <v/>
      </c>
      <c r="B166" t="str">
        <f>IF($A166="","",SkillsData!$A166)</f>
        <v/>
      </c>
      <c r="C166" t="str">
        <f>IF($A166="","",SkillsData!$B166)</f>
        <v/>
      </c>
      <c r="D166" t="str">
        <f>IF($A166="","",SkillsData!$C166)</f>
        <v/>
      </c>
      <c r="E166" t="str">
        <f>IF($A166="","",SkillsData!$D166)</f>
        <v/>
      </c>
      <c r="F166" s="8" t="str">
        <f>IF($A166="","",SkillsData!$F166)</f>
        <v/>
      </c>
      <c r="G166" s="8" t="str">
        <f>IF($A166="","",INDEX({"Unknown/None","Basic","Intermediate","Proficient"},SkillsData!$E166+1))</f>
        <v/>
      </c>
      <c r="H166" t="str">
        <f t="shared" si="20"/>
        <v/>
      </c>
      <c r="I166" t="str">
        <f t="shared" si="21"/>
        <v/>
      </c>
      <c r="J166" t="str">
        <f t="shared" si="22"/>
        <v/>
      </c>
      <c r="K166" t="str">
        <f>IF($A166="","",IFERROR(VLOOKUP(D166,Lookups!$A$8:$B$13,2,FALSE),1))</f>
        <v/>
      </c>
      <c r="L166" t="str">
        <f>IF($A166="","",IF(E166="Y",INDEX(Lookups!$B:$B,MATCH("CriticalSafety_Y",Lookups!$A:$A,0)),INDEX(Lookups!$B:$B,MATCH("CriticalSafety_N",Lookups!$A:$A,0))))</f>
        <v/>
      </c>
      <c r="M166" t="str">
        <f t="shared" si="23"/>
        <v/>
      </c>
      <c r="N166" t="str">
        <f>IF($A166="","",IF(M166&lt;INDEX(Lookups!$B:$B,MATCH("Green &lt;",Lookups!$A:$A,0)),"Green",IF(M166&lt;INDEX(Lookups!$B:$B,MATCH("Amber &lt;",Lookups!$A:$A,0)),"Amber","Red")))</f>
        <v/>
      </c>
    </row>
    <row r="167" spans="1:14" ht="14.25" customHeight="1" x14ac:dyDescent="0.3">
      <c r="A167" t="str">
        <f>IF(SkillsData!$A167="","",IFERROR(IF(VLOOKUP(SkillsData!$A167,Stakeholders!$A$3:$B$100,2,FALSE)="Y","Y",""),""))</f>
        <v/>
      </c>
      <c r="B167" t="str">
        <f>IF($A167="","",SkillsData!$A167)</f>
        <v/>
      </c>
      <c r="C167" t="str">
        <f>IF($A167="","",SkillsData!$B167)</f>
        <v/>
      </c>
      <c r="D167" t="str">
        <f>IF($A167="","",SkillsData!$C167)</f>
        <v/>
      </c>
      <c r="E167" t="str">
        <f>IF($A167="","",SkillsData!$D167)</f>
        <v/>
      </c>
      <c r="F167" s="8" t="str">
        <f>IF($A167="","",SkillsData!$F167)</f>
        <v/>
      </c>
      <c r="G167" s="8" t="str">
        <f>IF($A167="","",INDEX({"Unknown/None","Basic","Intermediate","Proficient"},SkillsData!$E167+1))</f>
        <v/>
      </c>
      <c r="H167" t="str">
        <f t="shared" si="20"/>
        <v/>
      </c>
      <c r="I167" t="str">
        <f t="shared" si="21"/>
        <v/>
      </c>
      <c r="J167" t="str">
        <f t="shared" si="22"/>
        <v/>
      </c>
      <c r="K167" t="str">
        <f>IF($A167="","",IFERROR(VLOOKUP(D167,Lookups!$A$8:$B$13,2,FALSE),1))</f>
        <v/>
      </c>
      <c r="L167" t="str">
        <f>IF($A167="","",IF(E167="Y",INDEX(Lookups!$B:$B,MATCH("CriticalSafety_Y",Lookups!$A:$A,0)),INDEX(Lookups!$B:$B,MATCH("CriticalSafety_N",Lookups!$A:$A,0))))</f>
        <v/>
      </c>
      <c r="M167" t="str">
        <f t="shared" si="23"/>
        <v/>
      </c>
      <c r="N167" t="str">
        <f>IF($A167="","",IF(M167&lt;INDEX(Lookups!$B:$B,MATCH("Green &lt;",Lookups!$A:$A,0)),"Green",IF(M167&lt;INDEX(Lookups!$B:$B,MATCH("Amber &lt;",Lookups!$A:$A,0)),"Amber","Red")))</f>
        <v/>
      </c>
    </row>
    <row r="168" spans="1:14" ht="14.25" customHeight="1" x14ac:dyDescent="0.3">
      <c r="A168" t="str">
        <f>IF(SkillsData!$A168="","",IFERROR(IF(VLOOKUP(SkillsData!$A168,Stakeholders!$A$3:$B$100,2,FALSE)="Y","Y",""),""))</f>
        <v/>
      </c>
      <c r="B168" t="str">
        <f>IF($A168="","",SkillsData!$A168)</f>
        <v/>
      </c>
      <c r="C168" t="str">
        <f>IF($A168="","",SkillsData!$B168)</f>
        <v/>
      </c>
      <c r="D168" t="str">
        <f>IF($A168="","",SkillsData!$C168)</f>
        <v/>
      </c>
      <c r="E168" t="str">
        <f>IF($A168="","",SkillsData!$D168)</f>
        <v/>
      </c>
      <c r="F168" s="8" t="str">
        <f>IF($A168="","",SkillsData!$F168)</f>
        <v/>
      </c>
      <c r="G168" s="8" t="str">
        <f>IF($A168="","",INDEX({"Unknown/None","Basic","Intermediate","Proficient"},SkillsData!$E168+1))</f>
        <v/>
      </c>
      <c r="H168" t="str">
        <f t="shared" si="20"/>
        <v/>
      </c>
      <c r="I168" t="str">
        <f t="shared" si="21"/>
        <v/>
      </c>
      <c r="J168" t="str">
        <f t="shared" si="22"/>
        <v/>
      </c>
      <c r="K168" t="str">
        <f>IF($A168="","",IFERROR(VLOOKUP(D168,Lookups!$A$8:$B$13,2,FALSE),1))</f>
        <v/>
      </c>
      <c r="L168" t="str">
        <f>IF($A168="","",IF(E168="Y",INDEX(Lookups!$B:$B,MATCH("CriticalSafety_Y",Lookups!$A:$A,0)),INDEX(Lookups!$B:$B,MATCH("CriticalSafety_N",Lookups!$A:$A,0))))</f>
        <v/>
      </c>
      <c r="M168" t="str">
        <f t="shared" si="23"/>
        <v/>
      </c>
      <c r="N168" t="str">
        <f>IF($A168="","",IF(M168&lt;INDEX(Lookups!$B:$B,MATCH("Green &lt;",Lookups!$A:$A,0)),"Green",IF(M168&lt;INDEX(Lookups!$B:$B,MATCH("Amber &lt;",Lookups!$A:$A,0)),"Amber","Red")))</f>
        <v/>
      </c>
    </row>
    <row r="169" spans="1:14" ht="14.25" customHeight="1" x14ac:dyDescent="0.3">
      <c r="A169" t="str">
        <f>IF(SkillsData!$A169="","",IFERROR(IF(VLOOKUP(SkillsData!$A169,Stakeholders!$A$3:$B$100,2,FALSE)="Y","Y",""),""))</f>
        <v/>
      </c>
      <c r="B169" t="str">
        <f>IF($A169="","",SkillsData!$A169)</f>
        <v/>
      </c>
      <c r="C169" t="str">
        <f>IF($A169="","",SkillsData!$B169)</f>
        <v/>
      </c>
      <c r="D169" t="str">
        <f>IF($A169="","",SkillsData!$C169)</f>
        <v/>
      </c>
      <c r="E169" t="str">
        <f>IF($A169="","",SkillsData!$D169)</f>
        <v/>
      </c>
      <c r="F169" s="8" t="str">
        <f>IF($A169="","",SkillsData!$F169)</f>
        <v/>
      </c>
      <c r="G169" s="8" t="str">
        <f>IF($A169="","",INDEX({"Unknown/None","Basic","Intermediate","Proficient"},SkillsData!$E169+1))</f>
        <v/>
      </c>
      <c r="H169" t="str">
        <f t="shared" si="20"/>
        <v/>
      </c>
      <c r="I169" t="str">
        <f t="shared" si="21"/>
        <v/>
      </c>
      <c r="J169" t="str">
        <f t="shared" si="22"/>
        <v/>
      </c>
      <c r="K169" t="str">
        <f>IF($A169="","",IFERROR(VLOOKUP(D169,Lookups!$A$8:$B$13,2,FALSE),1))</f>
        <v/>
      </c>
      <c r="L169" t="str">
        <f>IF($A169="","",IF(E169="Y",INDEX(Lookups!$B:$B,MATCH("CriticalSafety_Y",Lookups!$A:$A,0)),INDEX(Lookups!$B:$B,MATCH("CriticalSafety_N",Lookups!$A:$A,0))))</f>
        <v/>
      </c>
      <c r="M169" t="str">
        <f t="shared" si="23"/>
        <v/>
      </c>
      <c r="N169" t="str">
        <f>IF($A169="","",IF(M169&lt;INDEX(Lookups!$B:$B,MATCH("Green &lt;",Lookups!$A:$A,0)),"Green",IF(M169&lt;INDEX(Lookups!$B:$B,MATCH("Amber &lt;",Lookups!$A:$A,0)),"Amber","Red")))</f>
        <v/>
      </c>
    </row>
    <row r="170" spans="1:14" ht="14.25" customHeight="1" x14ac:dyDescent="0.3">
      <c r="A170" t="str">
        <f>IF(SkillsData!$A170="","",IFERROR(IF(VLOOKUP(SkillsData!$A170,Stakeholders!$A$3:$B$100,2,FALSE)="Y","Y",""),""))</f>
        <v/>
      </c>
      <c r="B170" t="str">
        <f>IF($A170="","",SkillsData!$A170)</f>
        <v/>
      </c>
      <c r="C170" t="str">
        <f>IF($A170="","",SkillsData!$B170)</f>
        <v/>
      </c>
      <c r="D170" t="str">
        <f>IF($A170="","",SkillsData!$C170)</f>
        <v/>
      </c>
      <c r="E170" t="str">
        <f>IF($A170="","",SkillsData!$D170)</f>
        <v/>
      </c>
      <c r="F170" s="8" t="str">
        <f>IF($A170="","",SkillsData!$F170)</f>
        <v/>
      </c>
      <c r="G170" s="8" t="str">
        <f>IF($A170="","",INDEX({"Unknown/None","Basic","Intermediate","Proficient"},SkillsData!$E170+1))</f>
        <v/>
      </c>
      <c r="H170" t="str">
        <f t="shared" si="20"/>
        <v/>
      </c>
      <c r="I170" t="str">
        <f t="shared" si="21"/>
        <v/>
      </c>
      <c r="J170" t="str">
        <f t="shared" si="22"/>
        <v/>
      </c>
      <c r="K170" t="str">
        <f>IF($A170="","",IFERROR(VLOOKUP(D170,Lookups!$A$8:$B$13,2,FALSE),1))</f>
        <v/>
      </c>
      <c r="L170" t="str">
        <f>IF($A170="","",IF(E170="Y",INDEX(Lookups!$B:$B,MATCH("CriticalSafety_Y",Lookups!$A:$A,0)),INDEX(Lookups!$B:$B,MATCH("CriticalSafety_N",Lookups!$A:$A,0))))</f>
        <v/>
      </c>
      <c r="M170" t="str">
        <f t="shared" si="23"/>
        <v/>
      </c>
      <c r="N170" t="str">
        <f>IF($A170="","",IF(M170&lt;INDEX(Lookups!$B:$B,MATCH("Green &lt;",Lookups!$A:$A,0)),"Green",IF(M170&lt;INDEX(Lookups!$B:$B,MATCH("Amber &lt;",Lookups!$A:$A,0)),"Amber","Red")))</f>
        <v/>
      </c>
    </row>
    <row r="171" spans="1:14" ht="14.25" customHeight="1" x14ac:dyDescent="0.3">
      <c r="A171" t="str">
        <f>IF(SkillsData!$A171="","",IFERROR(IF(VLOOKUP(SkillsData!$A171,Stakeholders!$A$3:$B$100,2,FALSE)="Y","Y",""),""))</f>
        <v/>
      </c>
      <c r="B171" t="str">
        <f>IF($A171="","",SkillsData!$A171)</f>
        <v/>
      </c>
      <c r="C171" t="str">
        <f>IF($A171="","",SkillsData!$B171)</f>
        <v/>
      </c>
      <c r="D171" t="str">
        <f>IF($A171="","",SkillsData!$C171)</f>
        <v/>
      </c>
      <c r="E171" t="str">
        <f>IF($A171="","",SkillsData!$D171)</f>
        <v/>
      </c>
      <c r="F171" s="8" t="str">
        <f>IF($A171="","",SkillsData!$F171)</f>
        <v/>
      </c>
      <c r="G171" s="8" t="str">
        <f>IF($A171="","",INDEX({"Unknown/None","Basic","Intermediate","Proficient"},SkillsData!$E171+1))</f>
        <v/>
      </c>
      <c r="H171" t="str">
        <f t="shared" si="20"/>
        <v/>
      </c>
      <c r="I171" t="str">
        <f t="shared" si="21"/>
        <v/>
      </c>
      <c r="J171" t="str">
        <f t="shared" si="22"/>
        <v/>
      </c>
      <c r="K171" t="str">
        <f>IF($A171="","",IFERROR(VLOOKUP(D171,Lookups!$A$8:$B$13,2,FALSE),1))</f>
        <v/>
      </c>
      <c r="L171" t="str">
        <f>IF($A171="","",IF(E171="Y",INDEX(Lookups!$B:$B,MATCH("CriticalSafety_Y",Lookups!$A:$A,0)),INDEX(Lookups!$B:$B,MATCH("CriticalSafety_N",Lookups!$A:$A,0))))</f>
        <v/>
      </c>
      <c r="M171" t="str">
        <f t="shared" si="23"/>
        <v/>
      </c>
      <c r="N171" t="str">
        <f>IF($A171="","",IF(M171&lt;INDEX(Lookups!$B:$B,MATCH("Green &lt;",Lookups!$A:$A,0)),"Green",IF(M171&lt;INDEX(Lookups!$B:$B,MATCH("Amber &lt;",Lookups!$A:$A,0)),"Amber","Red")))</f>
        <v/>
      </c>
    </row>
    <row r="172" spans="1:14" ht="14.25" customHeight="1" x14ac:dyDescent="0.3">
      <c r="A172" t="str">
        <f>IF(SkillsData!$A172="","",IFERROR(IF(VLOOKUP(SkillsData!$A172,Stakeholders!$A$3:$B$100,2,FALSE)="Y","Y",""),""))</f>
        <v/>
      </c>
      <c r="B172" t="str">
        <f>IF($A172="","",SkillsData!$A172)</f>
        <v/>
      </c>
      <c r="C172" t="str">
        <f>IF($A172="","",SkillsData!$B172)</f>
        <v/>
      </c>
      <c r="D172" t="str">
        <f>IF($A172="","",SkillsData!$C172)</f>
        <v/>
      </c>
      <c r="E172" t="str">
        <f>IF($A172="","",SkillsData!$D172)</f>
        <v/>
      </c>
      <c r="F172" s="8" t="str">
        <f>IF($A172="","",SkillsData!$F172)</f>
        <v/>
      </c>
      <c r="G172" s="8" t="str">
        <f>IF($A172="","",INDEX({"Unknown/None","Basic","Intermediate","Proficient"},SkillsData!$E172+1))</f>
        <v/>
      </c>
      <c r="H172" t="str">
        <f t="shared" si="20"/>
        <v/>
      </c>
      <c r="I172" t="str">
        <f t="shared" si="21"/>
        <v/>
      </c>
      <c r="J172" t="str">
        <f t="shared" si="22"/>
        <v/>
      </c>
      <c r="K172" t="str">
        <f>IF($A172="","",IFERROR(VLOOKUP(D172,Lookups!$A$8:$B$13,2,FALSE),1))</f>
        <v/>
      </c>
      <c r="L172" t="str">
        <f>IF($A172="","",IF(E172="Y",INDEX(Lookups!$B:$B,MATCH("CriticalSafety_Y",Lookups!$A:$A,0)),INDEX(Lookups!$B:$B,MATCH("CriticalSafety_N",Lookups!$A:$A,0))))</f>
        <v/>
      </c>
      <c r="M172" t="str">
        <f t="shared" si="23"/>
        <v/>
      </c>
      <c r="N172" t="str">
        <f>IF($A172="","",IF(M172&lt;INDEX(Lookups!$B:$B,MATCH("Green &lt;",Lookups!$A:$A,0)),"Green",IF(M172&lt;INDEX(Lookups!$B:$B,MATCH("Amber &lt;",Lookups!$A:$A,0)),"Amber","Red")))</f>
        <v/>
      </c>
    </row>
    <row r="173" spans="1:14" ht="14.25" customHeight="1" x14ac:dyDescent="0.3">
      <c r="A173" t="str">
        <f>IF(SkillsData!$A173="","",IFERROR(IF(VLOOKUP(SkillsData!$A173,Stakeholders!$A$3:$B$100,2,FALSE)="Y","Y",""),""))</f>
        <v/>
      </c>
      <c r="B173" t="str">
        <f>IF($A173="","",SkillsData!$A173)</f>
        <v/>
      </c>
      <c r="C173" t="str">
        <f>IF($A173="","",SkillsData!$B173)</f>
        <v/>
      </c>
      <c r="D173" t="str">
        <f>IF($A173="","",SkillsData!$C173)</f>
        <v/>
      </c>
      <c r="E173" t="str">
        <f>IF($A173="","",SkillsData!$D173)</f>
        <v/>
      </c>
      <c r="F173" s="8" t="str">
        <f>IF($A173="","",SkillsData!$F173)</f>
        <v/>
      </c>
      <c r="G173" s="8" t="str">
        <f>IF($A173="","",INDEX({"Unknown/None","Basic","Intermediate","Proficient"},SkillsData!$E173+1))</f>
        <v/>
      </c>
      <c r="H173" t="str">
        <f t="shared" si="20"/>
        <v/>
      </c>
      <c r="I173" t="str">
        <f t="shared" si="21"/>
        <v/>
      </c>
      <c r="J173" t="str">
        <f t="shared" si="22"/>
        <v/>
      </c>
      <c r="K173" t="str">
        <f>IF($A173="","",IFERROR(VLOOKUP(D173,Lookups!$A$8:$B$13,2,FALSE),1))</f>
        <v/>
      </c>
      <c r="L173" t="str">
        <f>IF($A173="","",IF(E173="Y",INDEX(Lookups!$B:$B,MATCH("CriticalSafety_Y",Lookups!$A:$A,0)),INDEX(Lookups!$B:$B,MATCH("CriticalSafety_N",Lookups!$A:$A,0))))</f>
        <v/>
      </c>
      <c r="M173" t="str">
        <f t="shared" si="23"/>
        <v/>
      </c>
      <c r="N173" t="str">
        <f>IF($A173="","",IF(M173&lt;INDEX(Lookups!$B:$B,MATCH("Green &lt;",Lookups!$A:$A,0)),"Green",IF(M173&lt;INDEX(Lookups!$B:$B,MATCH("Amber &lt;",Lookups!$A:$A,0)),"Amber","Red")))</f>
        <v/>
      </c>
    </row>
    <row r="174" spans="1:14" ht="14.25" customHeight="1" x14ac:dyDescent="0.3">
      <c r="A174" t="str">
        <f>IF(SkillsData!$A174="","",IFERROR(IF(VLOOKUP(SkillsData!$A174,Stakeholders!$A$3:$B$100,2,FALSE)="Y","Y",""),""))</f>
        <v/>
      </c>
      <c r="B174" t="str">
        <f>IF($A174="","",SkillsData!$A174)</f>
        <v/>
      </c>
      <c r="C174" t="str">
        <f>IF($A174="","",SkillsData!$B174)</f>
        <v/>
      </c>
      <c r="D174" t="str">
        <f>IF($A174="","",SkillsData!$C174)</f>
        <v/>
      </c>
      <c r="E174" t="str">
        <f>IF($A174="","",SkillsData!$D174)</f>
        <v/>
      </c>
      <c r="F174" s="8" t="str">
        <f>IF($A174="","",SkillsData!$F174)</f>
        <v/>
      </c>
      <c r="G174" s="8" t="str">
        <f>IF($A174="","",INDEX({"Unknown/None","Basic","Intermediate","Proficient"},SkillsData!$E174+1))</f>
        <v/>
      </c>
      <c r="H174" t="str">
        <f t="shared" si="20"/>
        <v/>
      </c>
      <c r="I174" t="str">
        <f t="shared" si="21"/>
        <v/>
      </c>
      <c r="J174" t="str">
        <f t="shared" si="22"/>
        <v/>
      </c>
      <c r="K174" t="str">
        <f>IF($A174="","",IFERROR(VLOOKUP(D174,Lookups!$A$8:$B$13,2,FALSE),1))</f>
        <v/>
      </c>
      <c r="L174" t="str">
        <f>IF($A174="","",IF(E174="Y",INDEX(Lookups!$B:$B,MATCH("CriticalSafety_Y",Lookups!$A:$A,0)),INDEX(Lookups!$B:$B,MATCH("CriticalSafety_N",Lookups!$A:$A,0))))</f>
        <v/>
      </c>
      <c r="M174" t="str">
        <f t="shared" si="23"/>
        <v/>
      </c>
      <c r="N174" t="str">
        <f>IF($A174="","",IF(M174&lt;INDEX(Lookups!$B:$B,MATCH("Green &lt;",Lookups!$A:$A,0)),"Green",IF(M174&lt;INDEX(Lookups!$B:$B,MATCH("Amber &lt;",Lookups!$A:$A,0)),"Amber","Red")))</f>
        <v/>
      </c>
    </row>
    <row r="175" spans="1:14" ht="14.25" customHeight="1" x14ac:dyDescent="0.3">
      <c r="A175" t="str">
        <f>IF(SkillsData!$A175="","",IFERROR(IF(VLOOKUP(SkillsData!$A175,Stakeholders!$A$3:$B$100,2,FALSE)="Y","Y",""),""))</f>
        <v/>
      </c>
      <c r="B175" t="str">
        <f>IF($A175="","",SkillsData!$A175)</f>
        <v/>
      </c>
      <c r="C175" t="str">
        <f>IF($A175="","",SkillsData!$B175)</f>
        <v/>
      </c>
      <c r="D175" t="str">
        <f>IF($A175="","",SkillsData!$C175)</f>
        <v/>
      </c>
      <c r="E175" t="str">
        <f>IF($A175="","",SkillsData!$D175)</f>
        <v/>
      </c>
      <c r="F175" s="8" t="str">
        <f>IF($A175="","",SkillsData!$F175)</f>
        <v/>
      </c>
      <c r="G175" s="8" t="str">
        <f>IF($A175="","",INDEX({"Unknown/None","Basic","Intermediate","Proficient"},SkillsData!$E175+1))</f>
        <v/>
      </c>
      <c r="H175" t="str">
        <f t="shared" si="20"/>
        <v/>
      </c>
      <c r="I175" t="str">
        <f t="shared" si="21"/>
        <v/>
      </c>
      <c r="J175" t="str">
        <f t="shared" si="22"/>
        <v/>
      </c>
      <c r="K175" t="str">
        <f>IF($A175="","",IFERROR(VLOOKUP(D175,Lookups!$A$8:$B$13,2,FALSE),1))</f>
        <v/>
      </c>
      <c r="L175" t="str">
        <f>IF($A175="","",IF(E175="Y",INDEX(Lookups!$B:$B,MATCH("CriticalSafety_Y",Lookups!$A:$A,0)),INDEX(Lookups!$B:$B,MATCH("CriticalSafety_N",Lookups!$A:$A,0))))</f>
        <v/>
      </c>
      <c r="M175" t="str">
        <f t="shared" si="23"/>
        <v/>
      </c>
      <c r="N175" t="str">
        <f>IF($A175="","",IF(M175&lt;INDEX(Lookups!$B:$B,MATCH("Green &lt;",Lookups!$A:$A,0)),"Green",IF(M175&lt;INDEX(Lookups!$B:$B,MATCH("Amber &lt;",Lookups!$A:$A,0)),"Amber","Red")))</f>
        <v/>
      </c>
    </row>
    <row r="176" spans="1:14" ht="14.25" customHeight="1" x14ac:dyDescent="0.3">
      <c r="A176" t="str">
        <f>IF(SkillsData!$A176="","",IFERROR(IF(VLOOKUP(SkillsData!$A176,Stakeholders!$A$3:$B$100,2,FALSE)="Y","Y",""),""))</f>
        <v/>
      </c>
      <c r="B176" t="str">
        <f>IF($A176="","",SkillsData!$A176)</f>
        <v/>
      </c>
      <c r="C176" t="str">
        <f>IF($A176="","",SkillsData!$B176)</f>
        <v/>
      </c>
      <c r="D176" t="str">
        <f>IF($A176="","",SkillsData!$C176)</f>
        <v/>
      </c>
      <c r="E176" t="str">
        <f>IF($A176="","",SkillsData!$D176)</f>
        <v/>
      </c>
      <c r="F176" s="8" t="str">
        <f>IF($A176="","",SkillsData!$F176)</f>
        <v/>
      </c>
      <c r="G176" s="8" t="str">
        <f>IF($A176="","",INDEX({"Unknown/None","Basic","Intermediate","Proficient"},SkillsData!$E176+1))</f>
        <v/>
      </c>
      <c r="H176" t="str">
        <f t="shared" si="20"/>
        <v/>
      </c>
      <c r="I176" t="str">
        <f t="shared" si="21"/>
        <v/>
      </c>
      <c r="J176" t="str">
        <f t="shared" si="22"/>
        <v/>
      </c>
      <c r="K176" t="str">
        <f>IF($A176="","",IFERROR(VLOOKUP(D176,Lookups!$A$8:$B$13,2,FALSE),1))</f>
        <v/>
      </c>
      <c r="L176" t="str">
        <f>IF($A176="","",IF(E176="Y",INDEX(Lookups!$B:$B,MATCH("CriticalSafety_Y",Lookups!$A:$A,0)),INDEX(Lookups!$B:$B,MATCH("CriticalSafety_N",Lookups!$A:$A,0))))</f>
        <v/>
      </c>
      <c r="M176" t="str">
        <f t="shared" si="23"/>
        <v/>
      </c>
      <c r="N176" t="str">
        <f>IF($A176="","",IF(M176&lt;INDEX(Lookups!$B:$B,MATCH("Green &lt;",Lookups!$A:$A,0)),"Green",IF(M176&lt;INDEX(Lookups!$B:$B,MATCH("Amber &lt;",Lookups!$A:$A,0)),"Amber","Red")))</f>
        <v/>
      </c>
    </row>
    <row r="177" spans="1:14" ht="14.25" customHeight="1" x14ac:dyDescent="0.3">
      <c r="A177" t="str">
        <f>IF(SkillsData!$A177="","",IFERROR(IF(VLOOKUP(SkillsData!$A177,Stakeholders!$A$3:$B$100,2,FALSE)="Y","Y",""),""))</f>
        <v/>
      </c>
      <c r="B177" t="str">
        <f>IF($A177="","",SkillsData!$A177)</f>
        <v/>
      </c>
      <c r="C177" t="str">
        <f>IF($A177="","",SkillsData!$B177)</f>
        <v/>
      </c>
      <c r="D177" t="str">
        <f>IF($A177="","",SkillsData!$C177)</f>
        <v/>
      </c>
      <c r="E177" t="str">
        <f>IF($A177="","",SkillsData!$D177)</f>
        <v/>
      </c>
      <c r="F177" s="8" t="str">
        <f>IF($A177="","",SkillsData!$F177)</f>
        <v/>
      </c>
      <c r="G177" s="8" t="str">
        <f>IF($A177="","",INDEX({"Unknown/None","Basic","Intermediate","Proficient"},SkillsData!$E177+1))</f>
        <v/>
      </c>
      <c r="H177" t="str">
        <f t="shared" si="20"/>
        <v/>
      </c>
      <c r="I177" t="str">
        <f t="shared" si="21"/>
        <v/>
      </c>
      <c r="J177" t="str">
        <f t="shared" si="22"/>
        <v/>
      </c>
      <c r="K177" t="str">
        <f>IF($A177="","",IFERROR(VLOOKUP(D177,Lookups!$A$8:$B$13,2,FALSE),1))</f>
        <v/>
      </c>
      <c r="L177" t="str">
        <f>IF($A177="","",IF(E177="Y",INDEX(Lookups!$B:$B,MATCH("CriticalSafety_Y",Lookups!$A:$A,0)),INDEX(Lookups!$B:$B,MATCH("CriticalSafety_N",Lookups!$A:$A,0))))</f>
        <v/>
      </c>
      <c r="M177" t="str">
        <f t="shared" si="23"/>
        <v/>
      </c>
      <c r="N177" t="str">
        <f>IF($A177="","",IF(M177&lt;INDEX(Lookups!$B:$B,MATCH("Green &lt;",Lookups!$A:$A,0)),"Green",IF(M177&lt;INDEX(Lookups!$B:$B,MATCH("Amber &lt;",Lookups!$A:$A,0)),"Amber","Red")))</f>
        <v/>
      </c>
    </row>
    <row r="178" spans="1:14" ht="14.25" customHeight="1" x14ac:dyDescent="0.3">
      <c r="A178" t="str">
        <f>IF(SkillsData!$A178="","",IFERROR(IF(VLOOKUP(SkillsData!$A178,Stakeholders!$A$3:$B$100,2,FALSE)="Y","Y",""),""))</f>
        <v/>
      </c>
      <c r="B178" t="str">
        <f>IF($A178="","",SkillsData!$A178)</f>
        <v/>
      </c>
      <c r="C178" t="str">
        <f>IF($A178="","",SkillsData!$B178)</f>
        <v/>
      </c>
      <c r="D178" t="str">
        <f>IF($A178="","",SkillsData!$C178)</f>
        <v/>
      </c>
      <c r="E178" t="str">
        <f>IF($A178="","",SkillsData!$D178)</f>
        <v/>
      </c>
      <c r="F178" s="8" t="str">
        <f>IF($A178="","",SkillsData!$F178)</f>
        <v/>
      </c>
      <c r="G178" s="8" t="str">
        <f>IF($A178="","",INDEX({"Unknown/None","Basic","Intermediate","Proficient"},SkillsData!$E178+1))</f>
        <v/>
      </c>
      <c r="H178" t="str">
        <f t="shared" si="20"/>
        <v/>
      </c>
      <c r="I178" t="str">
        <f t="shared" si="21"/>
        <v/>
      </c>
      <c r="J178" t="str">
        <f t="shared" si="22"/>
        <v/>
      </c>
      <c r="K178" t="str">
        <f>IF($A178="","",IFERROR(VLOOKUP(D178,Lookups!$A$8:$B$13,2,FALSE),1))</f>
        <v/>
      </c>
      <c r="L178" t="str">
        <f>IF($A178="","",IF(E178="Y",INDEX(Lookups!$B:$B,MATCH("CriticalSafety_Y",Lookups!$A:$A,0)),INDEX(Lookups!$B:$B,MATCH("CriticalSafety_N",Lookups!$A:$A,0))))</f>
        <v/>
      </c>
      <c r="M178" t="str">
        <f t="shared" si="23"/>
        <v/>
      </c>
      <c r="N178" t="str">
        <f>IF($A178="","",IF(M178&lt;INDEX(Lookups!$B:$B,MATCH("Green &lt;",Lookups!$A:$A,0)),"Green",IF(M178&lt;INDEX(Lookups!$B:$B,MATCH("Amber &lt;",Lookups!$A:$A,0)),"Amber","Red")))</f>
        <v/>
      </c>
    </row>
    <row r="179" spans="1:14" ht="14.25" customHeight="1" x14ac:dyDescent="0.3">
      <c r="A179" t="str">
        <f>IF(SkillsData!$A179="","",IFERROR(IF(VLOOKUP(SkillsData!$A179,Stakeholders!$A$3:$B$100,2,FALSE)="Y","Y",""),""))</f>
        <v/>
      </c>
      <c r="B179" t="str">
        <f>IF($A179="","",SkillsData!$A179)</f>
        <v/>
      </c>
      <c r="C179" t="str">
        <f>IF($A179="","",SkillsData!$B179)</f>
        <v/>
      </c>
      <c r="D179" t="str">
        <f>IF($A179="","",SkillsData!$C179)</f>
        <v/>
      </c>
      <c r="E179" t="str">
        <f>IF($A179="","",SkillsData!$D179)</f>
        <v/>
      </c>
      <c r="F179" s="8" t="str">
        <f>IF($A179="","",SkillsData!$F179)</f>
        <v/>
      </c>
      <c r="G179" s="8" t="str">
        <f>IF($A179="","",INDEX({"Unknown/None","Basic","Intermediate","Proficient"},SkillsData!$E179+1))</f>
        <v/>
      </c>
      <c r="H179" t="str">
        <f t="shared" si="20"/>
        <v/>
      </c>
      <c r="I179" t="str">
        <f t="shared" si="21"/>
        <v/>
      </c>
      <c r="J179" t="str">
        <f t="shared" si="22"/>
        <v/>
      </c>
      <c r="K179" t="str">
        <f>IF($A179="","",IFERROR(VLOOKUP(D179,Lookups!$A$8:$B$13,2,FALSE),1))</f>
        <v/>
      </c>
      <c r="L179" t="str">
        <f>IF($A179="","",IF(E179="Y",INDEX(Lookups!$B:$B,MATCH("CriticalSafety_Y",Lookups!$A:$A,0)),INDEX(Lookups!$B:$B,MATCH("CriticalSafety_N",Lookups!$A:$A,0))))</f>
        <v/>
      </c>
      <c r="M179" t="str">
        <f t="shared" si="23"/>
        <v/>
      </c>
      <c r="N179" t="str">
        <f>IF($A179="","",IF(M179&lt;INDEX(Lookups!$B:$B,MATCH("Green &lt;",Lookups!$A:$A,0)),"Green",IF(M179&lt;INDEX(Lookups!$B:$B,MATCH("Amber &lt;",Lookups!$A:$A,0)),"Amber","Red")))</f>
        <v/>
      </c>
    </row>
    <row r="180" spans="1:14" ht="14.25" customHeight="1" x14ac:dyDescent="0.3">
      <c r="A180" t="str">
        <f>IF(SkillsData!$A180="","",IFERROR(IF(VLOOKUP(SkillsData!$A180,Stakeholders!$A$3:$B$100,2,FALSE)="Y","Y",""),""))</f>
        <v/>
      </c>
      <c r="B180" t="str">
        <f>IF($A180="","",SkillsData!$A180)</f>
        <v/>
      </c>
      <c r="C180" t="str">
        <f>IF($A180="","",SkillsData!$B180)</f>
        <v/>
      </c>
      <c r="D180" t="str">
        <f>IF($A180="","",SkillsData!$C180)</f>
        <v/>
      </c>
      <c r="E180" t="str">
        <f>IF($A180="","",SkillsData!$D180)</f>
        <v/>
      </c>
      <c r="F180" s="8" t="str">
        <f>IF($A180="","",SkillsData!$F180)</f>
        <v/>
      </c>
      <c r="G180" s="8" t="str">
        <f>IF($A180="","",INDEX({"Unknown/None","Basic","Intermediate","Proficient"},SkillsData!$E180+1))</f>
        <v/>
      </c>
      <c r="H180" t="str">
        <f t="shared" si="20"/>
        <v/>
      </c>
      <c r="I180" t="str">
        <f t="shared" si="21"/>
        <v/>
      </c>
      <c r="J180" t="str">
        <f t="shared" si="22"/>
        <v/>
      </c>
      <c r="K180" t="str">
        <f>IF($A180="","",IFERROR(VLOOKUP(D180,Lookups!$A$8:$B$13,2,FALSE),1))</f>
        <v/>
      </c>
      <c r="L180" t="str">
        <f>IF($A180="","",IF(E180="Y",INDEX(Lookups!$B:$B,MATCH("CriticalSafety_Y",Lookups!$A:$A,0)),INDEX(Lookups!$B:$B,MATCH("CriticalSafety_N",Lookups!$A:$A,0))))</f>
        <v/>
      </c>
      <c r="M180" t="str">
        <f t="shared" si="23"/>
        <v/>
      </c>
      <c r="N180" t="str">
        <f>IF($A180="","",IF(M180&lt;INDEX(Lookups!$B:$B,MATCH("Green &lt;",Lookups!$A:$A,0)),"Green",IF(M180&lt;INDEX(Lookups!$B:$B,MATCH("Amber &lt;",Lookups!$A:$A,0)),"Amber","Red")))</f>
        <v/>
      </c>
    </row>
    <row r="181" spans="1:14" ht="14.25" customHeight="1" x14ac:dyDescent="0.3">
      <c r="A181" t="str">
        <f>IF(SkillsData!$A181="","",IFERROR(IF(VLOOKUP(SkillsData!$A181,Stakeholders!$A$3:$B$100,2,FALSE)="Y","Y",""),""))</f>
        <v/>
      </c>
      <c r="B181" t="str">
        <f>IF($A181="","",SkillsData!$A181)</f>
        <v/>
      </c>
      <c r="C181" t="str">
        <f>IF($A181="","",SkillsData!$B181)</f>
        <v/>
      </c>
      <c r="D181" t="str">
        <f>IF($A181="","",SkillsData!$C181)</f>
        <v/>
      </c>
      <c r="E181" t="str">
        <f>IF($A181="","",SkillsData!$D181)</f>
        <v/>
      </c>
      <c r="F181" s="8" t="str">
        <f>IF($A181="","",SkillsData!$F181)</f>
        <v/>
      </c>
      <c r="G181" s="8" t="str">
        <f>IF($A181="","",INDEX({"Unknown/None","Basic","Intermediate","Proficient"},SkillsData!$E181+1))</f>
        <v/>
      </c>
      <c r="H181" t="str">
        <f t="shared" si="20"/>
        <v/>
      </c>
      <c r="I181" t="str">
        <f t="shared" si="21"/>
        <v/>
      </c>
      <c r="J181" t="str">
        <f t="shared" si="22"/>
        <v/>
      </c>
      <c r="K181" t="str">
        <f>IF($A181="","",IFERROR(VLOOKUP(D181,Lookups!$A$8:$B$13,2,FALSE),1))</f>
        <v/>
      </c>
      <c r="L181" t="str">
        <f>IF($A181="","",IF(E181="Y",INDEX(Lookups!$B:$B,MATCH("CriticalSafety_Y",Lookups!$A:$A,0)),INDEX(Lookups!$B:$B,MATCH("CriticalSafety_N",Lookups!$A:$A,0))))</f>
        <v/>
      </c>
      <c r="M181" t="str">
        <f t="shared" si="23"/>
        <v/>
      </c>
      <c r="N181" t="str">
        <f>IF($A181="","",IF(M181&lt;INDEX(Lookups!$B:$B,MATCH("Green &lt;",Lookups!$A:$A,0)),"Green",IF(M181&lt;INDEX(Lookups!$B:$B,MATCH("Amber &lt;",Lookups!$A:$A,0)),"Amber","Red")))</f>
        <v/>
      </c>
    </row>
    <row r="182" spans="1:14" ht="14.25" customHeight="1" x14ac:dyDescent="0.3">
      <c r="A182" t="str">
        <f>IF(SkillsData!$A182="","",IFERROR(IF(VLOOKUP(SkillsData!$A182,Stakeholders!$A$3:$B$100,2,FALSE)="Y","Y",""),""))</f>
        <v/>
      </c>
      <c r="B182" t="str">
        <f>IF($A182="","",SkillsData!$A182)</f>
        <v/>
      </c>
      <c r="C182" t="str">
        <f>IF($A182="","",SkillsData!$B182)</f>
        <v/>
      </c>
      <c r="D182" t="str">
        <f>IF($A182="","",SkillsData!$C182)</f>
        <v/>
      </c>
      <c r="E182" t="str">
        <f>IF($A182="","",SkillsData!$D182)</f>
        <v/>
      </c>
      <c r="F182" s="8" t="str">
        <f>IF($A182="","",SkillsData!$F182)</f>
        <v/>
      </c>
      <c r="G182" s="8" t="str">
        <f>IF($A182="","",INDEX({"Unknown/None","Basic","Intermediate","Proficient"},SkillsData!$E182+1))</f>
        <v/>
      </c>
      <c r="H182" t="str">
        <f t="shared" si="20"/>
        <v/>
      </c>
      <c r="I182" t="str">
        <f t="shared" si="21"/>
        <v/>
      </c>
      <c r="J182" t="str">
        <f t="shared" si="22"/>
        <v/>
      </c>
      <c r="K182" t="str">
        <f>IF($A182="","",IFERROR(VLOOKUP(D182,Lookups!$A$8:$B$13,2,FALSE),1))</f>
        <v/>
      </c>
      <c r="L182" t="str">
        <f>IF($A182="","",IF(E182="Y",INDEX(Lookups!$B:$B,MATCH("CriticalSafety_Y",Lookups!$A:$A,0)),INDEX(Lookups!$B:$B,MATCH("CriticalSafety_N",Lookups!$A:$A,0))))</f>
        <v/>
      </c>
      <c r="M182" t="str">
        <f t="shared" si="23"/>
        <v/>
      </c>
      <c r="N182" t="str">
        <f>IF($A182="","",IF(M182&lt;INDEX(Lookups!$B:$B,MATCH("Green &lt;",Lookups!$A:$A,0)),"Green",IF(M182&lt;INDEX(Lookups!$B:$B,MATCH("Amber &lt;",Lookups!$A:$A,0)),"Amber","Red")))</f>
        <v/>
      </c>
    </row>
    <row r="183" spans="1:14" ht="14.25" customHeight="1" x14ac:dyDescent="0.3">
      <c r="A183" t="str">
        <f>IF(SkillsData!$A183="","",IFERROR(IF(VLOOKUP(SkillsData!$A183,Stakeholders!$A$3:$B$100,2,FALSE)="Y","Y",""),""))</f>
        <v/>
      </c>
      <c r="B183" t="str">
        <f>IF($A183="","",SkillsData!$A183)</f>
        <v/>
      </c>
      <c r="C183" t="str">
        <f>IF($A183="","",SkillsData!$B183)</f>
        <v/>
      </c>
      <c r="D183" t="str">
        <f>IF($A183="","",SkillsData!$C183)</f>
        <v/>
      </c>
      <c r="E183" t="str">
        <f>IF($A183="","",SkillsData!$D183)</f>
        <v/>
      </c>
      <c r="F183" s="8" t="str">
        <f>IF($A183="","",SkillsData!$F183)</f>
        <v/>
      </c>
      <c r="G183" s="8" t="str">
        <f>IF($A183="","",INDEX({"Unknown/None","Basic","Intermediate","Proficient"},SkillsData!$E183+1))</f>
        <v/>
      </c>
      <c r="H183" t="str">
        <f t="shared" si="20"/>
        <v/>
      </c>
      <c r="I183" t="str">
        <f t="shared" si="21"/>
        <v/>
      </c>
      <c r="J183" t="str">
        <f t="shared" si="22"/>
        <v/>
      </c>
      <c r="K183" t="str">
        <f>IF($A183="","",IFERROR(VLOOKUP(D183,Lookups!$A$8:$B$13,2,FALSE),1))</f>
        <v/>
      </c>
      <c r="L183" t="str">
        <f>IF($A183="","",IF(E183="Y",INDEX(Lookups!$B:$B,MATCH("CriticalSafety_Y",Lookups!$A:$A,0)),INDEX(Lookups!$B:$B,MATCH("CriticalSafety_N",Lookups!$A:$A,0))))</f>
        <v/>
      </c>
      <c r="M183" t="str">
        <f t="shared" si="23"/>
        <v/>
      </c>
      <c r="N183" t="str">
        <f>IF($A183="","",IF(M183&lt;INDEX(Lookups!$B:$B,MATCH("Green &lt;",Lookups!$A:$A,0)),"Green",IF(M183&lt;INDEX(Lookups!$B:$B,MATCH("Amber &lt;",Lookups!$A:$A,0)),"Amber","Red")))</f>
        <v/>
      </c>
    </row>
    <row r="184" spans="1:14" ht="14.25" customHeight="1" x14ac:dyDescent="0.3">
      <c r="A184" t="str">
        <f>IF(SkillsData!$A184="","",IFERROR(IF(VLOOKUP(SkillsData!$A184,Stakeholders!$A$3:$B$100,2,FALSE)="Y","Y",""),""))</f>
        <v/>
      </c>
      <c r="B184" t="str">
        <f>IF($A184="","",SkillsData!$A184)</f>
        <v/>
      </c>
      <c r="C184" t="str">
        <f>IF($A184="","",SkillsData!$B184)</f>
        <v/>
      </c>
      <c r="D184" t="str">
        <f>IF($A184="","",SkillsData!$C184)</f>
        <v/>
      </c>
      <c r="E184" t="str">
        <f>IF($A184="","",SkillsData!$D184)</f>
        <v/>
      </c>
      <c r="F184" s="8" t="str">
        <f>IF($A184="","",SkillsData!$F184)</f>
        <v/>
      </c>
      <c r="G184" s="8" t="str">
        <f>IF($A184="","",INDEX({"Unknown/None","Basic","Intermediate","Proficient"},SkillsData!$E184+1))</f>
        <v/>
      </c>
      <c r="H184" t="str">
        <f t="shared" si="20"/>
        <v/>
      </c>
      <c r="I184" t="str">
        <f t="shared" si="21"/>
        <v/>
      </c>
      <c r="J184" t="str">
        <f t="shared" si="22"/>
        <v/>
      </c>
      <c r="K184" t="str">
        <f>IF($A184="","",IFERROR(VLOOKUP(D184,Lookups!$A$8:$B$13,2,FALSE),1))</f>
        <v/>
      </c>
      <c r="L184" t="str">
        <f>IF($A184="","",IF(E184="Y",INDEX(Lookups!$B:$B,MATCH("CriticalSafety_Y",Lookups!$A:$A,0)),INDEX(Lookups!$B:$B,MATCH("CriticalSafety_N",Lookups!$A:$A,0))))</f>
        <v/>
      </c>
      <c r="M184" t="str">
        <f t="shared" si="23"/>
        <v/>
      </c>
      <c r="N184" t="str">
        <f>IF($A184="","",IF(M184&lt;INDEX(Lookups!$B:$B,MATCH("Green &lt;",Lookups!$A:$A,0)),"Green",IF(M184&lt;INDEX(Lookups!$B:$B,MATCH("Amber &lt;",Lookups!$A:$A,0)),"Amber","Red")))</f>
        <v/>
      </c>
    </row>
    <row r="185" spans="1:14" ht="14.25" customHeight="1" x14ac:dyDescent="0.3">
      <c r="A185" t="str">
        <f>IF(SkillsData!$A185="","",IFERROR(IF(VLOOKUP(SkillsData!$A185,Stakeholders!$A$3:$B$100,2,FALSE)="Y","Y",""),""))</f>
        <v/>
      </c>
      <c r="B185" t="str">
        <f>IF($A185="","",SkillsData!$A185)</f>
        <v/>
      </c>
      <c r="C185" t="str">
        <f>IF($A185="","",SkillsData!$B185)</f>
        <v/>
      </c>
      <c r="D185" t="str">
        <f>IF($A185="","",SkillsData!$C185)</f>
        <v/>
      </c>
      <c r="E185" t="str">
        <f>IF($A185="","",SkillsData!$D185)</f>
        <v/>
      </c>
      <c r="F185" s="8" t="str">
        <f>IF($A185="","",SkillsData!$F185)</f>
        <v/>
      </c>
      <c r="G185" s="8" t="str">
        <f>IF($A185="","",INDEX({"Unknown/None","Basic","Intermediate","Proficient"},SkillsData!$E185+1))</f>
        <v/>
      </c>
      <c r="H185" t="str">
        <f t="shared" si="20"/>
        <v/>
      </c>
      <c r="I185" t="str">
        <f t="shared" si="21"/>
        <v/>
      </c>
      <c r="J185" t="str">
        <f t="shared" si="22"/>
        <v/>
      </c>
      <c r="K185" t="str">
        <f>IF($A185="","",IFERROR(VLOOKUP(D185,Lookups!$A$8:$B$13,2,FALSE),1))</f>
        <v/>
      </c>
      <c r="L185" t="str">
        <f>IF($A185="","",IF(E185="Y",INDEX(Lookups!$B:$B,MATCH("CriticalSafety_Y",Lookups!$A:$A,0)),INDEX(Lookups!$B:$B,MATCH("CriticalSafety_N",Lookups!$A:$A,0))))</f>
        <v/>
      </c>
      <c r="M185" t="str">
        <f t="shared" si="23"/>
        <v/>
      </c>
      <c r="N185" t="str">
        <f>IF($A185="","",IF(M185&lt;INDEX(Lookups!$B:$B,MATCH("Green &lt;",Lookups!$A:$A,0)),"Green",IF(M185&lt;INDEX(Lookups!$B:$B,MATCH("Amber &lt;",Lookups!$A:$A,0)),"Amber","Red")))</f>
        <v/>
      </c>
    </row>
    <row r="186" spans="1:14" ht="14.25" customHeight="1" x14ac:dyDescent="0.3">
      <c r="A186" t="str">
        <f>IF(SkillsData!$A186="","",IFERROR(IF(VLOOKUP(SkillsData!$A186,Stakeholders!$A$3:$B$100,2,FALSE)="Y","Y",""),""))</f>
        <v/>
      </c>
      <c r="B186" t="str">
        <f>IF($A186="","",SkillsData!$A186)</f>
        <v/>
      </c>
      <c r="C186" t="str">
        <f>IF($A186="","",SkillsData!$B186)</f>
        <v/>
      </c>
      <c r="D186" t="str">
        <f>IF($A186="","",SkillsData!$C186)</f>
        <v/>
      </c>
      <c r="E186" t="str">
        <f>IF($A186="","",SkillsData!$D186)</f>
        <v/>
      </c>
      <c r="F186" s="8" t="str">
        <f>IF($A186="","",SkillsData!$F186)</f>
        <v/>
      </c>
      <c r="G186" s="8" t="str">
        <f>IF($A186="","",INDEX({"Unknown/None","Basic","Intermediate","Proficient"},SkillsData!$E186+1))</f>
        <v/>
      </c>
      <c r="H186" t="str">
        <f t="shared" si="20"/>
        <v/>
      </c>
      <c r="I186" t="str">
        <f t="shared" si="21"/>
        <v/>
      </c>
      <c r="J186" t="str">
        <f t="shared" si="22"/>
        <v/>
      </c>
      <c r="K186" t="str">
        <f>IF($A186="","",IFERROR(VLOOKUP(D186,Lookups!$A$8:$B$13,2,FALSE),1))</f>
        <v/>
      </c>
      <c r="L186" t="str">
        <f>IF($A186="","",IF(E186="Y",INDEX(Lookups!$B:$B,MATCH("CriticalSafety_Y",Lookups!$A:$A,0)),INDEX(Lookups!$B:$B,MATCH("CriticalSafety_N",Lookups!$A:$A,0))))</f>
        <v/>
      </c>
      <c r="M186" t="str">
        <f t="shared" si="23"/>
        <v/>
      </c>
      <c r="N186" t="str">
        <f>IF($A186="","",IF(M186&lt;INDEX(Lookups!$B:$B,MATCH("Green &lt;",Lookups!$A:$A,0)),"Green",IF(M186&lt;INDEX(Lookups!$B:$B,MATCH("Amber &lt;",Lookups!$A:$A,0)),"Amber","Red")))</f>
        <v/>
      </c>
    </row>
    <row r="187" spans="1:14" ht="14.25" customHeight="1" x14ac:dyDescent="0.3">
      <c r="A187" t="str">
        <f>IF(SkillsData!$A187="","",IFERROR(IF(VLOOKUP(SkillsData!$A187,Stakeholders!$A$3:$B$100,2,FALSE)="Y","Y",""),""))</f>
        <v/>
      </c>
      <c r="B187" t="str">
        <f>IF($A187="","",SkillsData!$A187)</f>
        <v/>
      </c>
      <c r="C187" t="str">
        <f>IF($A187="","",SkillsData!$B187)</f>
        <v/>
      </c>
      <c r="D187" t="str">
        <f>IF($A187="","",SkillsData!$C187)</f>
        <v/>
      </c>
      <c r="E187" t="str">
        <f>IF($A187="","",SkillsData!$D187)</f>
        <v/>
      </c>
      <c r="F187" s="8" t="str">
        <f>IF($A187="","",SkillsData!$F187)</f>
        <v/>
      </c>
      <c r="G187" s="8" t="str">
        <f>IF($A187="","",INDEX({"Unknown/None","Basic","Intermediate","Proficient"},SkillsData!$E187+1))</f>
        <v/>
      </c>
      <c r="H187" t="str">
        <f t="shared" si="20"/>
        <v/>
      </c>
      <c r="I187" t="str">
        <f t="shared" si="21"/>
        <v/>
      </c>
      <c r="J187" t="str">
        <f t="shared" si="22"/>
        <v/>
      </c>
      <c r="K187" t="str">
        <f>IF($A187="","",IFERROR(VLOOKUP(D187,Lookups!$A$8:$B$13,2,FALSE),1))</f>
        <v/>
      </c>
      <c r="L187" t="str">
        <f>IF($A187="","",IF(E187="Y",INDEX(Lookups!$B:$B,MATCH("CriticalSafety_Y",Lookups!$A:$A,0)),INDEX(Lookups!$B:$B,MATCH("CriticalSafety_N",Lookups!$A:$A,0))))</f>
        <v/>
      </c>
      <c r="M187" t="str">
        <f t="shared" si="23"/>
        <v/>
      </c>
      <c r="N187" t="str">
        <f>IF($A187="","",IF(M187&lt;INDEX(Lookups!$B:$B,MATCH("Green &lt;",Lookups!$A:$A,0)),"Green",IF(M187&lt;INDEX(Lookups!$B:$B,MATCH("Amber &lt;",Lookups!$A:$A,0)),"Amber","Red")))</f>
        <v/>
      </c>
    </row>
    <row r="188" spans="1:14" ht="14.25" customHeight="1" x14ac:dyDescent="0.3">
      <c r="A188" t="str">
        <f>IF(SkillsData!$A188="","",IFERROR(IF(VLOOKUP(SkillsData!$A188,Stakeholders!$A$3:$B$100,2,FALSE)="Y","Y",""),""))</f>
        <v/>
      </c>
      <c r="B188" t="str">
        <f>IF($A188="","",SkillsData!$A188)</f>
        <v/>
      </c>
      <c r="C188" t="str">
        <f>IF($A188="","",SkillsData!$B188)</f>
        <v/>
      </c>
      <c r="D188" t="str">
        <f>IF($A188="","",SkillsData!$C188)</f>
        <v/>
      </c>
      <c r="E188" t="str">
        <f>IF($A188="","",SkillsData!$D188)</f>
        <v/>
      </c>
      <c r="F188" s="8" t="str">
        <f>IF($A188="","",SkillsData!$F188)</f>
        <v/>
      </c>
      <c r="G188" s="8" t="str">
        <f>IF($A188="","",INDEX({"Unknown/None","Basic","Intermediate","Proficient"},SkillsData!$E188+1))</f>
        <v/>
      </c>
      <c r="H188" t="str">
        <f t="shared" si="20"/>
        <v/>
      </c>
      <c r="I188" t="str">
        <f t="shared" si="21"/>
        <v/>
      </c>
      <c r="J188" t="str">
        <f t="shared" si="22"/>
        <v/>
      </c>
      <c r="K188" t="str">
        <f>IF($A188="","",IFERROR(VLOOKUP(D188,Lookups!$A$8:$B$13,2,FALSE),1))</f>
        <v/>
      </c>
      <c r="L188" t="str">
        <f>IF($A188="","",IF(E188="Y",INDEX(Lookups!$B:$B,MATCH("CriticalSafety_Y",Lookups!$A:$A,0)),INDEX(Lookups!$B:$B,MATCH("CriticalSafety_N",Lookups!$A:$A,0))))</f>
        <v/>
      </c>
      <c r="M188" t="str">
        <f t="shared" si="23"/>
        <v/>
      </c>
      <c r="N188" t="str">
        <f>IF($A188="","",IF(M188&lt;INDEX(Lookups!$B:$B,MATCH("Green &lt;",Lookups!$A:$A,0)),"Green",IF(M188&lt;INDEX(Lookups!$B:$B,MATCH("Amber &lt;",Lookups!$A:$A,0)),"Amber","Red")))</f>
        <v/>
      </c>
    </row>
    <row r="189" spans="1:14" ht="14.25" customHeight="1" x14ac:dyDescent="0.3">
      <c r="A189" t="str">
        <f>IF(SkillsData!$A189="","",IFERROR(IF(VLOOKUP(SkillsData!$A189,Stakeholders!$A$3:$B$100,2,FALSE)="Y","Y",""),""))</f>
        <v/>
      </c>
      <c r="B189" t="str">
        <f>IF($A189="","",SkillsData!$A189)</f>
        <v/>
      </c>
      <c r="C189" t="str">
        <f>IF($A189="","",SkillsData!$B189)</f>
        <v/>
      </c>
      <c r="D189" t="str">
        <f>IF($A189="","",SkillsData!$C189)</f>
        <v/>
      </c>
      <c r="E189" t="str">
        <f>IF($A189="","",SkillsData!$D189)</f>
        <v/>
      </c>
      <c r="F189" s="8" t="str">
        <f>IF($A189="","",SkillsData!$F189)</f>
        <v/>
      </c>
      <c r="G189" s="8" t="str">
        <f>IF($A189="","",INDEX({"Unknown/None","Basic","Intermediate","Proficient"},SkillsData!$E189+1))</f>
        <v/>
      </c>
      <c r="H189" t="str">
        <f t="shared" si="20"/>
        <v/>
      </c>
      <c r="I189" t="str">
        <f t="shared" si="21"/>
        <v/>
      </c>
      <c r="J189" t="str">
        <f t="shared" si="22"/>
        <v/>
      </c>
      <c r="K189" t="str">
        <f>IF($A189="","",IFERROR(VLOOKUP(D189,Lookups!$A$8:$B$13,2,FALSE),1))</f>
        <v/>
      </c>
      <c r="L189" t="str">
        <f>IF($A189="","",IF(E189="Y",INDEX(Lookups!$B:$B,MATCH("CriticalSafety_Y",Lookups!$A:$A,0)),INDEX(Lookups!$B:$B,MATCH("CriticalSafety_N",Lookups!$A:$A,0))))</f>
        <v/>
      </c>
      <c r="M189" t="str">
        <f t="shared" si="23"/>
        <v/>
      </c>
      <c r="N189" t="str">
        <f>IF($A189="","",IF(M189&lt;INDEX(Lookups!$B:$B,MATCH("Green &lt;",Lookups!$A:$A,0)),"Green",IF(M189&lt;INDEX(Lookups!$B:$B,MATCH("Amber &lt;",Lookups!$A:$A,0)),"Amber","Red")))</f>
        <v/>
      </c>
    </row>
    <row r="190" spans="1:14" ht="14.25" customHeight="1" x14ac:dyDescent="0.3">
      <c r="A190" t="str">
        <f>IF(SkillsData!$A190="","",IFERROR(IF(VLOOKUP(SkillsData!$A190,Stakeholders!$A$3:$B$100,2,FALSE)="Y","Y",""),""))</f>
        <v/>
      </c>
      <c r="B190" t="str">
        <f>IF($A190="","",SkillsData!$A190)</f>
        <v/>
      </c>
      <c r="C190" t="str">
        <f>IF($A190="","",SkillsData!$B190)</f>
        <v/>
      </c>
      <c r="D190" t="str">
        <f>IF($A190="","",SkillsData!$C190)</f>
        <v/>
      </c>
      <c r="E190" t="str">
        <f>IF($A190="","",SkillsData!$D190)</f>
        <v/>
      </c>
      <c r="F190" s="8" t="str">
        <f>IF($A190="","",SkillsData!$F190)</f>
        <v/>
      </c>
      <c r="G190" s="8" t="str">
        <f>IF($A190="","",INDEX({"Unknown/None","Basic","Intermediate","Proficient"},SkillsData!$E190+1))</f>
        <v/>
      </c>
      <c r="H190" t="str">
        <f t="shared" si="20"/>
        <v/>
      </c>
      <c r="I190" t="str">
        <f t="shared" si="21"/>
        <v/>
      </c>
      <c r="J190" t="str">
        <f t="shared" si="22"/>
        <v/>
      </c>
      <c r="K190" t="str">
        <f>IF($A190="","",IFERROR(VLOOKUP(D190,Lookups!$A$8:$B$13,2,FALSE),1))</f>
        <v/>
      </c>
      <c r="L190" t="str">
        <f>IF($A190="","",IF(E190="Y",INDEX(Lookups!$B:$B,MATCH("CriticalSafety_Y",Lookups!$A:$A,0)),INDEX(Lookups!$B:$B,MATCH("CriticalSafety_N",Lookups!$A:$A,0))))</f>
        <v/>
      </c>
      <c r="M190" t="str">
        <f t="shared" si="23"/>
        <v/>
      </c>
      <c r="N190" t="str">
        <f>IF($A190="","",IF(M190&lt;INDEX(Lookups!$B:$B,MATCH("Green &lt;",Lookups!$A:$A,0)),"Green",IF(M190&lt;INDEX(Lookups!$B:$B,MATCH("Amber &lt;",Lookups!$A:$A,0)),"Amber","Red")))</f>
        <v/>
      </c>
    </row>
    <row r="191" spans="1:14" ht="14.25" customHeight="1" x14ac:dyDescent="0.3">
      <c r="A191" t="str">
        <f>IF(SkillsData!$A191="","",IFERROR(IF(VLOOKUP(SkillsData!$A191,Stakeholders!$A$3:$B$100,2,FALSE)="Y","Y",""),""))</f>
        <v/>
      </c>
      <c r="B191" t="str">
        <f>IF($A191="","",SkillsData!$A191)</f>
        <v/>
      </c>
      <c r="C191" t="str">
        <f>IF($A191="","",SkillsData!$B191)</f>
        <v/>
      </c>
      <c r="D191" t="str">
        <f>IF($A191="","",SkillsData!$C191)</f>
        <v/>
      </c>
      <c r="E191" t="str">
        <f>IF($A191="","",SkillsData!$D191)</f>
        <v/>
      </c>
      <c r="F191" s="8" t="str">
        <f>IF($A191="","",SkillsData!$F191)</f>
        <v/>
      </c>
      <c r="G191" s="8" t="str">
        <f>IF($A191="","",INDEX({"Unknown/None","Basic","Intermediate","Proficient"},SkillsData!$E191+1))</f>
        <v/>
      </c>
      <c r="H191" t="str">
        <f t="shared" si="20"/>
        <v/>
      </c>
      <c r="I191" t="str">
        <f t="shared" si="21"/>
        <v/>
      </c>
      <c r="J191" t="str">
        <f t="shared" si="22"/>
        <v/>
      </c>
      <c r="K191" t="str">
        <f>IF($A191="","",IFERROR(VLOOKUP(D191,Lookups!$A$8:$B$13,2,FALSE),1))</f>
        <v/>
      </c>
      <c r="L191" t="str">
        <f>IF($A191="","",IF(E191="Y",INDEX(Lookups!$B:$B,MATCH("CriticalSafety_Y",Lookups!$A:$A,0)),INDEX(Lookups!$B:$B,MATCH("CriticalSafety_N",Lookups!$A:$A,0))))</f>
        <v/>
      </c>
      <c r="M191" t="str">
        <f t="shared" si="23"/>
        <v/>
      </c>
      <c r="N191" t="str">
        <f>IF($A191="","",IF(M191&lt;INDEX(Lookups!$B:$B,MATCH("Green &lt;",Lookups!$A:$A,0)),"Green",IF(M191&lt;INDEX(Lookups!$B:$B,MATCH("Amber &lt;",Lookups!$A:$A,0)),"Amber","Red")))</f>
        <v/>
      </c>
    </row>
    <row r="192" spans="1:14" ht="14.25" customHeight="1" x14ac:dyDescent="0.3">
      <c r="A192" t="str">
        <f>IF(SkillsData!$A192="","",IFERROR(IF(VLOOKUP(SkillsData!$A192,Stakeholders!$A$3:$B$100,2,FALSE)="Y","Y",""),""))</f>
        <v/>
      </c>
      <c r="B192" t="str">
        <f>IF($A192="","",SkillsData!$A192)</f>
        <v/>
      </c>
      <c r="C192" t="str">
        <f>IF($A192="","",SkillsData!$B192)</f>
        <v/>
      </c>
      <c r="D192" t="str">
        <f>IF($A192="","",SkillsData!$C192)</f>
        <v/>
      </c>
      <c r="E192" t="str">
        <f>IF($A192="","",SkillsData!$D192)</f>
        <v/>
      </c>
      <c r="F192" s="8" t="str">
        <f>IF($A192="","",SkillsData!$F192)</f>
        <v/>
      </c>
      <c r="G192" s="8" t="str">
        <f>IF($A192="","",INDEX({"Unknown/None","Basic","Intermediate","Proficient"},SkillsData!$E192+1))</f>
        <v/>
      </c>
      <c r="H192" t="str">
        <f t="shared" si="20"/>
        <v/>
      </c>
      <c r="I192" t="str">
        <f t="shared" si="21"/>
        <v/>
      </c>
      <c r="J192" t="str">
        <f t="shared" si="22"/>
        <v/>
      </c>
      <c r="K192" t="str">
        <f>IF($A192="","",IFERROR(VLOOKUP(D192,Lookups!$A$8:$B$13,2,FALSE),1))</f>
        <v/>
      </c>
      <c r="L192" t="str">
        <f>IF($A192="","",IF(E192="Y",INDEX(Lookups!$B:$B,MATCH("CriticalSafety_Y",Lookups!$A:$A,0)),INDEX(Lookups!$B:$B,MATCH("CriticalSafety_N",Lookups!$A:$A,0))))</f>
        <v/>
      </c>
      <c r="M192" t="str">
        <f t="shared" si="23"/>
        <v/>
      </c>
      <c r="N192" t="str">
        <f>IF($A192="","",IF(M192&lt;INDEX(Lookups!$B:$B,MATCH("Green &lt;",Lookups!$A:$A,0)),"Green",IF(M192&lt;INDEX(Lookups!$B:$B,MATCH("Amber &lt;",Lookups!$A:$A,0)),"Amber","Red")))</f>
        <v/>
      </c>
    </row>
    <row r="193" spans="1:14" ht="14.25" customHeight="1" x14ac:dyDescent="0.3">
      <c r="A193" t="str">
        <f>IF(SkillsData!$A193="","",IFERROR(IF(VLOOKUP(SkillsData!$A193,Stakeholders!$A$3:$B$100,2,FALSE)="Y","Y",""),""))</f>
        <v/>
      </c>
      <c r="B193" t="str">
        <f>IF($A193="","",SkillsData!$A193)</f>
        <v/>
      </c>
      <c r="C193" t="str">
        <f>IF($A193="","",SkillsData!$B193)</f>
        <v/>
      </c>
      <c r="D193" t="str">
        <f>IF($A193="","",SkillsData!$C193)</f>
        <v/>
      </c>
      <c r="E193" t="str">
        <f>IF($A193="","",SkillsData!$D193)</f>
        <v/>
      </c>
      <c r="F193" s="8" t="str">
        <f>IF($A193="","",SkillsData!$F193)</f>
        <v/>
      </c>
      <c r="G193" s="8" t="str">
        <f>IF($A193="","",INDEX({"Unknown/None","Basic","Intermediate","Proficient"},SkillsData!$E193+1))</f>
        <v/>
      </c>
      <c r="H193" t="str">
        <f t="shared" si="20"/>
        <v/>
      </c>
      <c r="I193" t="str">
        <f t="shared" si="21"/>
        <v/>
      </c>
      <c r="J193" t="str">
        <f t="shared" si="22"/>
        <v/>
      </c>
      <c r="K193" t="str">
        <f>IF($A193="","",IFERROR(VLOOKUP(D193,Lookups!$A$8:$B$13,2,FALSE),1))</f>
        <v/>
      </c>
      <c r="L193" t="str">
        <f>IF($A193="","",IF(E193="Y",INDEX(Lookups!$B:$B,MATCH("CriticalSafety_Y",Lookups!$A:$A,0)),INDEX(Lookups!$B:$B,MATCH("CriticalSafety_N",Lookups!$A:$A,0))))</f>
        <v/>
      </c>
      <c r="M193" t="str">
        <f t="shared" si="23"/>
        <v/>
      </c>
      <c r="N193" t="str">
        <f>IF($A193="","",IF(M193&lt;INDEX(Lookups!$B:$B,MATCH("Green &lt;",Lookups!$A:$A,0)),"Green",IF(M193&lt;INDEX(Lookups!$B:$B,MATCH("Amber &lt;",Lookups!$A:$A,0)),"Amber","Red")))</f>
        <v/>
      </c>
    </row>
    <row r="194" spans="1:14" ht="14.25" customHeight="1" x14ac:dyDescent="0.3">
      <c r="A194" t="str">
        <f>IF(SkillsData!$A194="","",IFERROR(IF(VLOOKUP(SkillsData!$A194,Stakeholders!$A$3:$B$100,2,FALSE)="Y","Y",""),""))</f>
        <v/>
      </c>
      <c r="B194" t="str">
        <f>IF($A194="","",SkillsData!$A194)</f>
        <v/>
      </c>
      <c r="C194" t="str">
        <f>IF($A194="","",SkillsData!$B194)</f>
        <v/>
      </c>
      <c r="D194" t="str">
        <f>IF($A194="","",SkillsData!$C194)</f>
        <v/>
      </c>
      <c r="E194" t="str">
        <f>IF($A194="","",SkillsData!$D194)</f>
        <v/>
      </c>
      <c r="F194" s="8" t="str">
        <f>IF($A194="","",SkillsData!$F194)</f>
        <v/>
      </c>
      <c r="G194" s="8" t="str">
        <f>IF($A194="","",INDEX({"Unknown/None","Basic","Intermediate","Proficient"},SkillsData!$E194+1))</f>
        <v/>
      </c>
      <c r="H194" t="str">
        <f t="shared" si="20"/>
        <v/>
      </c>
      <c r="I194" t="str">
        <f t="shared" si="21"/>
        <v/>
      </c>
      <c r="J194" t="str">
        <f t="shared" si="22"/>
        <v/>
      </c>
      <c r="K194" t="str">
        <f>IF($A194="","",IFERROR(VLOOKUP(D194,Lookups!$A$8:$B$13,2,FALSE),1))</f>
        <v/>
      </c>
      <c r="L194" t="str">
        <f>IF($A194="","",IF(E194="Y",INDEX(Lookups!$B:$B,MATCH("CriticalSafety_Y",Lookups!$A:$A,0)),INDEX(Lookups!$B:$B,MATCH("CriticalSafety_N",Lookups!$A:$A,0))))</f>
        <v/>
      </c>
      <c r="M194" t="str">
        <f t="shared" si="23"/>
        <v/>
      </c>
      <c r="N194" t="str">
        <f>IF($A194="","",IF(M194&lt;INDEX(Lookups!$B:$B,MATCH("Green &lt;",Lookups!$A:$A,0)),"Green",IF(M194&lt;INDEX(Lookups!$B:$B,MATCH("Amber &lt;",Lookups!$A:$A,0)),"Amber","Red")))</f>
        <v/>
      </c>
    </row>
    <row r="195" spans="1:14" ht="14.25" customHeight="1" x14ac:dyDescent="0.3">
      <c r="A195" t="str">
        <f>IF(SkillsData!$A195="","",IFERROR(IF(VLOOKUP(SkillsData!$A195,Stakeholders!$A$3:$B$100,2,FALSE)="Y","Y",""),""))</f>
        <v/>
      </c>
      <c r="B195" t="str">
        <f>IF($A195="","",SkillsData!$A195)</f>
        <v/>
      </c>
      <c r="C195" t="str">
        <f>IF($A195="","",SkillsData!$B195)</f>
        <v/>
      </c>
      <c r="D195" t="str">
        <f>IF($A195="","",SkillsData!$C195)</f>
        <v/>
      </c>
      <c r="E195" t="str">
        <f>IF($A195="","",SkillsData!$D195)</f>
        <v/>
      </c>
      <c r="F195" s="8" t="str">
        <f>IF($A195="","",SkillsData!$F195)</f>
        <v/>
      </c>
      <c r="G195" s="8" t="str">
        <f>IF($A195="","",INDEX({"Unknown/None","Basic","Intermediate","Proficient"},SkillsData!$E195+1))</f>
        <v/>
      </c>
      <c r="H195" t="str">
        <f t="shared" ref="H195:H200" si="24">IF($A195="","",IF(F195="Unknown/None",0,IF(F195="Basic",1,IF(F195="Intermediate",2,IF(F195="Proficient",3,0)))))</f>
        <v/>
      </c>
      <c r="I195" t="str">
        <f t="shared" ref="I195:I200" si="25">IF($A195="","",IF(G195="Unknown/None",0,IF(G195="Basic",1,IF(G195="Intermediate",2,IF(G195="Proficient",3,0)))))</f>
        <v/>
      </c>
      <c r="J195" t="str">
        <f t="shared" ref="J195:J200" si="26">IF($A195="","",MAX(H195-I195,0))</f>
        <v/>
      </c>
      <c r="K195" t="str">
        <f>IF($A195="","",IFERROR(VLOOKUP(D195,Lookups!$A$8:$B$13,2,FALSE),1))</f>
        <v/>
      </c>
      <c r="L195" t="str">
        <f>IF($A195="","",IF(E195="Y",INDEX(Lookups!$B:$B,MATCH("CriticalSafety_Y",Lookups!$A:$A,0)),INDEX(Lookups!$B:$B,MATCH("CriticalSafety_N",Lookups!$A:$A,0))))</f>
        <v/>
      </c>
      <c r="M195" t="str">
        <f t="shared" ref="M195:M200" si="27">IF($A195="","",J195*K195*L195)</f>
        <v/>
      </c>
      <c r="N195" t="str">
        <f>IF($A195="","",IF(M195&lt;INDEX(Lookups!$B:$B,MATCH("Green &lt;",Lookups!$A:$A,0)),"Green",IF(M195&lt;INDEX(Lookups!$B:$B,MATCH("Amber &lt;",Lookups!$A:$A,0)),"Amber","Red")))</f>
        <v/>
      </c>
    </row>
    <row r="196" spans="1:14" ht="14.25" customHeight="1" x14ac:dyDescent="0.3">
      <c r="A196" t="str">
        <f>IF(SkillsData!$A196="","",IFERROR(IF(VLOOKUP(SkillsData!$A196,Stakeholders!$A$3:$B$100,2,FALSE)="Y","Y",""),""))</f>
        <v/>
      </c>
      <c r="B196" t="str">
        <f>IF($A196="","",SkillsData!$A196)</f>
        <v/>
      </c>
      <c r="C196" t="str">
        <f>IF($A196="","",SkillsData!$B196)</f>
        <v/>
      </c>
      <c r="D196" t="str">
        <f>IF($A196="","",SkillsData!$C196)</f>
        <v/>
      </c>
      <c r="E196" t="str">
        <f>IF($A196="","",SkillsData!$D196)</f>
        <v/>
      </c>
      <c r="F196" s="8" t="str">
        <f>IF($A196="","",SkillsData!$F196)</f>
        <v/>
      </c>
      <c r="G196" s="8" t="str">
        <f>IF($A196="","",INDEX({"Unknown/None","Basic","Intermediate","Proficient"},SkillsData!$E196+1))</f>
        <v/>
      </c>
      <c r="H196" t="str">
        <f t="shared" si="24"/>
        <v/>
      </c>
      <c r="I196" t="str">
        <f t="shared" si="25"/>
        <v/>
      </c>
      <c r="J196" t="str">
        <f t="shared" si="26"/>
        <v/>
      </c>
      <c r="K196" t="str">
        <f>IF($A196="","",IFERROR(VLOOKUP(D196,Lookups!$A$8:$B$13,2,FALSE),1))</f>
        <v/>
      </c>
      <c r="L196" t="str">
        <f>IF($A196="","",IF(E196="Y",INDEX(Lookups!$B:$B,MATCH("CriticalSafety_Y",Lookups!$A:$A,0)),INDEX(Lookups!$B:$B,MATCH("CriticalSafety_N",Lookups!$A:$A,0))))</f>
        <v/>
      </c>
      <c r="M196" t="str">
        <f t="shared" si="27"/>
        <v/>
      </c>
      <c r="N196" t="str">
        <f>IF($A196="","",IF(M196&lt;INDEX(Lookups!$B:$B,MATCH("Green &lt;",Lookups!$A:$A,0)),"Green",IF(M196&lt;INDEX(Lookups!$B:$B,MATCH("Amber &lt;",Lookups!$A:$A,0)),"Amber","Red")))</f>
        <v/>
      </c>
    </row>
    <row r="197" spans="1:14" ht="14.25" customHeight="1" x14ac:dyDescent="0.3">
      <c r="A197" t="str">
        <f>IF(SkillsData!$A197="","",IFERROR(IF(VLOOKUP(SkillsData!$A197,Stakeholders!$A$3:$B$100,2,FALSE)="Y","Y",""),""))</f>
        <v/>
      </c>
      <c r="B197" t="str">
        <f>IF($A197="","",SkillsData!$A197)</f>
        <v/>
      </c>
      <c r="C197" t="str">
        <f>IF($A197="","",SkillsData!$B197)</f>
        <v/>
      </c>
      <c r="D197" t="str">
        <f>IF($A197="","",SkillsData!$C197)</f>
        <v/>
      </c>
      <c r="E197" t="str">
        <f>IF($A197="","",SkillsData!$D197)</f>
        <v/>
      </c>
      <c r="F197" s="8" t="str">
        <f>IF($A197="","",SkillsData!$F197)</f>
        <v/>
      </c>
      <c r="G197" s="8" t="str">
        <f>IF($A197="","",INDEX({"Unknown/None","Basic","Intermediate","Proficient"},SkillsData!$E197+1))</f>
        <v/>
      </c>
      <c r="H197" t="str">
        <f t="shared" si="24"/>
        <v/>
      </c>
      <c r="I197" t="str">
        <f t="shared" si="25"/>
        <v/>
      </c>
      <c r="J197" t="str">
        <f t="shared" si="26"/>
        <v/>
      </c>
      <c r="K197" t="str">
        <f>IF($A197="","",IFERROR(VLOOKUP(D197,Lookups!$A$8:$B$13,2,FALSE),1))</f>
        <v/>
      </c>
      <c r="L197" t="str">
        <f>IF($A197="","",IF(E197="Y",INDEX(Lookups!$B:$B,MATCH("CriticalSafety_Y",Lookups!$A:$A,0)),INDEX(Lookups!$B:$B,MATCH("CriticalSafety_N",Lookups!$A:$A,0))))</f>
        <v/>
      </c>
      <c r="M197" t="str">
        <f t="shared" si="27"/>
        <v/>
      </c>
      <c r="N197" t="str">
        <f>IF($A197="","",IF(M197&lt;INDEX(Lookups!$B:$B,MATCH("Green &lt;",Lookups!$A:$A,0)),"Green",IF(M197&lt;INDEX(Lookups!$B:$B,MATCH("Amber &lt;",Lookups!$A:$A,0)),"Amber","Red")))</f>
        <v/>
      </c>
    </row>
    <row r="198" spans="1:14" ht="14.25" customHeight="1" x14ac:dyDescent="0.3">
      <c r="A198" t="str">
        <f>IF(SkillsData!$A198="","",IFERROR(IF(VLOOKUP(SkillsData!$A198,Stakeholders!$A$3:$B$100,2,FALSE)="Y","Y",""),""))</f>
        <v/>
      </c>
      <c r="B198" t="str">
        <f>IF($A198="","",SkillsData!$A198)</f>
        <v/>
      </c>
      <c r="C198" t="str">
        <f>IF($A198="","",SkillsData!$B198)</f>
        <v/>
      </c>
      <c r="D198" t="str">
        <f>IF($A198="","",SkillsData!$C198)</f>
        <v/>
      </c>
      <c r="E198" t="str">
        <f>IF($A198="","",SkillsData!$D198)</f>
        <v/>
      </c>
      <c r="F198" s="8" t="str">
        <f>IF($A198="","",SkillsData!$F198)</f>
        <v/>
      </c>
      <c r="G198" s="8" t="str">
        <f>IF($A198="","",INDEX({"Unknown/None","Basic","Intermediate","Proficient"},SkillsData!$E198+1))</f>
        <v/>
      </c>
      <c r="H198" t="str">
        <f t="shared" si="24"/>
        <v/>
      </c>
      <c r="I198" t="str">
        <f t="shared" si="25"/>
        <v/>
      </c>
      <c r="J198" t="str">
        <f t="shared" si="26"/>
        <v/>
      </c>
      <c r="K198" t="str">
        <f>IF($A198="","",IFERROR(VLOOKUP(D198,Lookups!$A$8:$B$13,2,FALSE),1))</f>
        <v/>
      </c>
      <c r="L198" t="str">
        <f>IF($A198="","",IF(E198="Y",INDEX(Lookups!$B:$B,MATCH("CriticalSafety_Y",Lookups!$A:$A,0)),INDEX(Lookups!$B:$B,MATCH("CriticalSafety_N",Lookups!$A:$A,0))))</f>
        <v/>
      </c>
      <c r="M198" t="str">
        <f t="shared" si="27"/>
        <v/>
      </c>
      <c r="N198" t="str">
        <f>IF($A198="","",IF(M198&lt;INDEX(Lookups!$B:$B,MATCH("Green &lt;",Lookups!$A:$A,0)),"Green",IF(M198&lt;INDEX(Lookups!$B:$B,MATCH("Amber &lt;",Lookups!$A:$A,0)),"Amber","Red")))</f>
        <v/>
      </c>
    </row>
    <row r="199" spans="1:14" ht="14.25" customHeight="1" x14ac:dyDescent="0.3">
      <c r="A199" t="str">
        <f>IF(SkillsData!$A199="","",IFERROR(IF(VLOOKUP(SkillsData!$A199,Stakeholders!$A$3:$B$100,2,FALSE)="Y","Y",""),""))</f>
        <v/>
      </c>
      <c r="B199" t="str">
        <f>IF($A199="","",SkillsData!$A199)</f>
        <v/>
      </c>
      <c r="C199" t="str">
        <f>IF($A199="","",SkillsData!$B199)</f>
        <v/>
      </c>
      <c r="D199" t="str">
        <f>IF($A199="","",SkillsData!$C199)</f>
        <v/>
      </c>
      <c r="E199" t="str">
        <f>IF($A199="","",SkillsData!$D199)</f>
        <v/>
      </c>
      <c r="F199" s="8" t="str">
        <f>IF($A199="","",SkillsData!$F199)</f>
        <v/>
      </c>
      <c r="G199" s="8" t="str">
        <f>IF($A199="","",INDEX({"Unknown/None","Basic","Intermediate","Proficient"},SkillsData!$E199+1))</f>
        <v/>
      </c>
      <c r="H199" t="str">
        <f t="shared" si="24"/>
        <v/>
      </c>
      <c r="I199" t="str">
        <f t="shared" si="25"/>
        <v/>
      </c>
      <c r="J199" t="str">
        <f t="shared" si="26"/>
        <v/>
      </c>
      <c r="K199" t="str">
        <f>IF($A199="","",IFERROR(VLOOKUP(D199,Lookups!$A$8:$B$13,2,FALSE),1))</f>
        <v/>
      </c>
      <c r="L199" t="str">
        <f>IF($A199="","",IF(E199="Y",INDEX(Lookups!$B:$B,MATCH("CriticalSafety_Y",Lookups!$A:$A,0)),INDEX(Lookups!$B:$B,MATCH("CriticalSafety_N",Lookups!$A:$A,0))))</f>
        <v/>
      </c>
      <c r="M199" t="str">
        <f t="shared" si="27"/>
        <v/>
      </c>
      <c r="N199" t="str">
        <f>IF($A199="","",IF(M199&lt;INDEX(Lookups!$B:$B,MATCH("Green &lt;",Lookups!$A:$A,0)),"Green",IF(M199&lt;INDEX(Lookups!$B:$B,MATCH("Amber &lt;",Lookups!$A:$A,0)),"Amber","Red")))</f>
        <v/>
      </c>
    </row>
    <row r="200" spans="1:14" ht="14.25" customHeight="1" x14ac:dyDescent="0.3">
      <c r="A200" t="str">
        <f>IF(SkillsData!$A200="","",IFERROR(IF(VLOOKUP(SkillsData!$A200,Stakeholders!$A$3:$B$100,2,FALSE)="Y","Y",""),""))</f>
        <v/>
      </c>
      <c r="B200" t="str">
        <f>IF($A200="","",SkillsData!$A200)</f>
        <v/>
      </c>
      <c r="C200" t="str">
        <f>IF($A200="","",SkillsData!$B200)</f>
        <v/>
      </c>
      <c r="D200" t="str">
        <f>IF($A200="","",SkillsData!$C200)</f>
        <v/>
      </c>
      <c r="E200" t="str">
        <f>IF($A200="","",SkillsData!$D200)</f>
        <v/>
      </c>
      <c r="F200" s="8" t="str">
        <f>IF($A200="","",SkillsData!$F200)</f>
        <v/>
      </c>
      <c r="G200" s="8" t="str">
        <f>IF($A200="","",INDEX({"Unknown/None","Basic","Intermediate","Proficient"},SkillsData!$E200+1))</f>
        <v/>
      </c>
      <c r="H200" t="str">
        <f t="shared" si="24"/>
        <v/>
      </c>
      <c r="I200" t="str">
        <f t="shared" si="25"/>
        <v/>
      </c>
      <c r="J200" t="str">
        <f t="shared" si="26"/>
        <v/>
      </c>
      <c r="K200" t="str">
        <f>IF($A200="","",IFERROR(VLOOKUP(D200,Lookups!$A$8:$B$13,2,FALSE),1))</f>
        <v/>
      </c>
      <c r="L200" t="str">
        <f>IF($A200="","",IF(E200="Y",INDEX(Lookups!$B:$B,MATCH("CriticalSafety_Y",Lookups!$A:$A,0)),INDEX(Lookups!$B:$B,MATCH("CriticalSafety_N",Lookups!$A:$A,0))))</f>
        <v/>
      </c>
      <c r="M200" t="str">
        <f t="shared" si="27"/>
        <v/>
      </c>
      <c r="N200" t="str">
        <f>IF($A200="","",IF(M200&lt;INDEX(Lookups!$B:$B,MATCH("Green &lt;",Lookups!$A:$A,0)),"Green",IF(M200&lt;INDEX(Lookups!$B:$B,MATCH("Amber &lt;",Lookups!$A:$A,0)),"Amber","Red")))</f>
        <v/>
      </c>
    </row>
    <row r="201" spans="1:14" ht="14.25" customHeight="1" x14ac:dyDescent="0.3"/>
    <row r="202" spans="1:14" ht="14.25" customHeight="1" x14ac:dyDescent="0.3"/>
    <row r="203" spans="1:14" ht="14.25" customHeight="1" x14ac:dyDescent="0.3"/>
    <row r="204" spans="1:14" ht="14.25" customHeight="1" x14ac:dyDescent="0.3"/>
    <row r="205" spans="1:14" ht="14.25" customHeight="1" x14ac:dyDescent="0.3"/>
    <row r="206" spans="1:14" ht="14.25" customHeight="1" x14ac:dyDescent="0.3"/>
    <row r="207" spans="1:14" ht="14.25" customHeight="1" x14ac:dyDescent="0.3"/>
    <row r="208" spans="1:14"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4.25" customHeight="1" x14ac:dyDescent="0.3"/>
    <row r="226" ht="14.25" customHeight="1" x14ac:dyDescent="0.3"/>
    <row r="227" ht="14.25" customHeight="1" x14ac:dyDescent="0.3"/>
    <row r="228" ht="14.25" customHeight="1" x14ac:dyDescent="0.3"/>
    <row r="229" ht="14.25" customHeight="1" x14ac:dyDescent="0.3"/>
    <row r="230" ht="14.25" customHeight="1" x14ac:dyDescent="0.3"/>
    <row r="231" ht="14.25" customHeight="1" x14ac:dyDescent="0.3"/>
    <row r="232" ht="14.25" customHeight="1" x14ac:dyDescent="0.3"/>
    <row r="233" ht="14.25" customHeight="1" x14ac:dyDescent="0.3"/>
    <row r="234" ht="14.25" customHeight="1" x14ac:dyDescent="0.3"/>
    <row r="235" ht="14.25" customHeight="1" x14ac:dyDescent="0.3"/>
    <row r="236" ht="14.25" customHeight="1" x14ac:dyDescent="0.3"/>
    <row r="237" ht="14.25" customHeight="1" x14ac:dyDescent="0.3"/>
    <row r="238" ht="14.25" customHeight="1" x14ac:dyDescent="0.3"/>
    <row r="239" ht="14.25" customHeight="1" x14ac:dyDescent="0.3"/>
    <row r="240" ht="14.25" customHeight="1" x14ac:dyDescent="0.3"/>
    <row r="241" ht="14.25" customHeight="1" x14ac:dyDescent="0.3"/>
    <row r="242" ht="14.25" customHeight="1" x14ac:dyDescent="0.3"/>
    <row r="243" ht="14.25" customHeight="1" x14ac:dyDescent="0.3"/>
    <row r="244" ht="14.25" customHeight="1" x14ac:dyDescent="0.3"/>
    <row r="245" ht="14.25" customHeight="1" x14ac:dyDescent="0.3"/>
    <row r="246" ht="14.25" customHeight="1" x14ac:dyDescent="0.3"/>
    <row r="247" ht="14.25" customHeight="1" x14ac:dyDescent="0.3"/>
    <row r="248" ht="14.25" customHeight="1" x14ac:dyDescent="0.3"/>
    <row r="249" ht="14.25" customHeight="1" x14ac:dyDescent="0.3"/>
    <row r="250" ht="14.25" customHeight="1" x14ac:dyDescent="0.3"/>
    <row r="251" ht="14.25" customHeight="1" x14ac:dyDescent="0.3"/>
    <row r="252" ht="14.25" customHeight="1" x14ac:dyDescent="0.3"/>
    <row r="253" ht="14.25" customHeight="1" x14ac:dyDescent="0.3"/>
    <row r="254" ht="14.25" customHeight="1" x14ac:dyDescent="0.3"/>
    <row r="255" ht="14.25" customHeight="1" x14ac:dyDescent="0.3"/>
    <row r="256" ht="14.25" customHeight="1" x14ac:dyDescent="0.3"/>
    <row r="257" ht="14.25" customHeight="1" x14ac:dyDescent="0.3"/>
    <row r="258" ht="14.25" customHeight="1" x14ac:dyDescent="0.3"/>
    <row r="259" ht="14.25" customHeight="1" x14ac:dyDescent="0.3"/>
    <row r="260" ht="14.25" customHeight="1" x14ac:dyDescent="0.3"/>
    <row r="261" ht="14.25" customHeight="1" x14ac:dyDescent="0.3"/>
    <row r="262" ht="14.25" customHeight="1" x14ac:dyDescent="0.3"/>
    <row r="263" ht="14.25" customHeight="1" x14ac:dyDescent="0.3"/>
    <row r="264" ht="14.25" customHeight="1" x14ac:dyDescent="0.3"/>
    <row r="265" ht="14.25" customHeight="1" x14ac:dyDescent="0.3"/>
    <row r="266" ht="14.25" customHeight="1" x14ac:dyDescent="0.3"/>
    <row r="267" ht="14.25" customHeight="1" x14ac:dyDescent="0.3"/>
    <row r="268" ht="14.25" customHeight="1" x14ac:dyDescent="0.3"/>
    <row r="269" ht="14.25" customHeight="1" x14ac:dyDescent="0.3"/>
    <row r="270" ht="14.25" customHeight="1" x14ac:dyDescent="0.3"/>
    <row r="271" ht="14.25" customHeight="1" x14ac:dyDescent="0.3"/>
    <row r="272" ht="14.25" customHeight="1" x14ac:dyDescent="0.3"/>
    <row r="273" ht="14.25" customHeight="1" x14ac:dyDescent="0.3"/>
    <row r="274" ht="14.25" customHeight="1" x14ac:dyDescent="0.3"/>
    <row r="275" ht="14.25" customHeight="1" x14ac:dyDescent="0.3"/>
    <row r="276" ht="14.25" customHeight="1" x14ac:dyDescent="0.3"/>
    <row r="277" ht="14.25" customHeight="1" x14ac:dyDescent="0.3"/>
    <row r="278" ht="14.25" customHeight="1" x14ac:dyDescent="0.3"/>
    <row r="279" ht="14.25" customHeight="1" x14ac:dyDescent="0.3"/>
    <row r="280" ht="14.25" customHeight="1" x14ac:dyDescent="0.3"/>
    <row r="281" ht="14.25" customHeight="1" x14ac:dyDescent="0.3"/>
    <row r="282" ht="14.25" customHeight="1" x14ac:dyDescent="0.3"/>
    <row r="283" ht="14.25" customHeight="1" x14ac:dyDescent="0.3"/>
    <row r="284" ht="14.25" customHeight="1" x14ac:dyDescent="0.3"/>
    <row r="285" ht="14.25" customHeight="1" x14ac:dyDescent="0.3"/>
    <row r="286" ht="14.25" customHeight="1" x14ac:dyDescent="0.3"/>
    <row r="287" ht="14.25" customHeight="1" x14ac:dyDescent="0.3"/>
    <row r="288" ht="14.25" customHeight="1" x14ac:dyDescent="0.3"/>
    <row r="289" ht="14.25" customHeight="1" x14ac:dyDescent="0.3"/>
    <row r="290" ht="14.25" customHeight="1" x14ac:dyDescent="0.3"/>
    <row r="291" ht="14.25" customHeight="1" x14ac:dyDescent="0.3"/>
    <row r="292" ht="14.25" customHeight="1" x14ac:dyDescent="0.3"/>
    <row r="293" ht="14.25" customHeight="1" x14ac:dyDescent="0.3"/>
    <row r="294" ht="14.25" customHeight="1" x14ac:dyDescent="0.3"/>
    <row r="295" ht="14.25" customHeight="1" x14ac:dyDescent="0.3"/>
    <row r="296" ht="14.25" customHeight="1" x14ac:dyDescent="0.3"/>
    <row r="297" ht="14.25" customHeight="1" x14ac:dyDescent="0.3"/>
    <row r="298" ht="14.25" customHeight="1" x14ac:dyDescent="0.3"/>
    <row r="299" ht="14.25" customHeight="1" x14ac:dyDescent="0.3"/>
    <row r="300" ht="14.25" customHeight="1" x14ac:dyDescent="0.3"/>
    <row r="301" ht="14.25" customHeight="1" x14ac:dyDescent="0.3"/>
    <row r="302" ht="14.25" customHeight="1" x14ac:dyDescent="0.3"/>
    <row r="303" ht="14.25" customHeight="1" x14ac:dyDescent="0.3"/>
    <row r="304" ht="14.25" customHeight="1" x14ac:dyDescent="0.3"/>
    <row r="305" ht="14.25" customHeight="1" x14ac:dyDescent="0.3"/>
    <row r="306" ht="14.25" customHeight="1" x14ac:dyDescent="0.3"/>
    <row r="307" ht="14.25" customHeight="1" x14ac:dyDescent="0.3"/>
    <row r="308" ht="14.25" customHeight="1" x14ac:dyDescent="0.3"/>
    <row r="309" ht="14.25" customHeight="1" x14ac:dyDescent="0.3"/>
    <row r="310" ht="14.25" customHeight="1" x14ac:dyDescent="0.3"/>
    <row r="311" ht="14.25" customHeight="1" x14ac:dyDescent="0.3"/>
    <row r="312" ht="14.25" customHeight="1" x14ac:dyDescent="0.3"/>
    <row r="313" ht="14.25" customHeight="1" x14ac:dyDescent="0.3"/>
    <row r="314" ht="14.25" customHeight="1" x14ac:dyDescent="0.3"/>
    <row r="315" ht="14.25" customHeight="1" x14ac:dyDescent="0.3"/>
    <row r="316" ht="14.25" customHeight="1" x14ac:dyDescent="0.3"/>
    <row r="317" ht="14.25" customHeight="1" x14ac:dyDescent="0.3"/>
    <row r="318" ht="14.25" customHeight="1" x14ac:dyDescent="0.3"/>
    <row r="319" ht="14.25" customHeight="1" x14ac:dyDescent="0.3"/>
    <row r="320" ht="14.25" customHeight="1" x14ac:dyDescent="0.3"/>
    <row r="321" ht="14.25" customHeight="1" x14ac:dyDescent="0.3"/>
    <row r="322" ht="14.25" customHeight="1" x14ac:dyDescent="0.3"/>
    <row r="323" ht="14.25" customHeight="1" x14ac:dyDescent="0.3"/>
    <row r="324" ht="14.25" customHeight="1" x14ac:dyDescent="0.3"/>
    <row r="325" ht="14.25" customHeight="1" x14ac:dyDescent="0.3"/>
    <row r="326" ht="14.25" customHeight="1" x14ac:dyDescent="0.3"/>
    <row r="327" ht="14.25" customHeight="1" x14ac:dyDescent="0.3"/>
    <row r="328" ht="14.25" customHeight="1" x14ac:dyDescent="0.3"/>
    <row r="329" ht="14.25" customHeight="1" x14ac:dyDescent="0.3"/>
    <row r="330" ht="14.25" customHeight="1" x14ac:dyDescent="0.3"/>
    <row r="331" ht="14.25" customHeight="1" x14ac:dyDescent="0.3"/>
    <row r="332" ht="14.25" customHeight="1" x14ac:dyDescent="0.3"/>
    <row r="333" ht="14.25" customHeight="1" x14ac:dyDescent="0.3"/>
    <row r="334" ht="14.25" customHeight="1" x14ac:dyDescent="0.3"/>
    <row r="335" ht="14.25" customHeight="1" x14ac:dyDescent="0.3"/>
    <row r="336" ht="14.25" customHeight="1" x14ac:dyDescent="0.3"/>
    <row r="337" ht="14.2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conditionalFormatting sqref="A3:O137">
    <cfRule type="expression" dxfId="2" priority="1" stopIfTrue="1">
      <formula>$N3="Red"</formula>
    </cfRule>
    <cfRule type="expression" dxfId="1" priority="2" stopIfTrue="1">
      <formula>$N3="Amber"</formula>
    </cfRule>
    <cfRule type="expression" dxfId="0" priority="3" stopIfTrue="1">
      <formula>$N3="Green"</formula>
    </cfRule>
  </conditionalFormatting>
  <dataValidations count="1">
    <dataValidation type="list" allowBlank="1" showErrorMessage="1" sqref="F3:G137" xr:uid="{00000000-0002-0000-0300-000000000000}">
      <formula1>"Unknown/None,Basic,Intermediate,Proficient"</formula1>
    </dataValidation>
  </dataValidations>
  <pageMargins left="0.75" right="0.75" top="1" bottom="1"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000"/>
  <sheetViews>
    <sheetView workbookViewId="0"/>
  </sheetViews>
  <sheetFormatPr defaultColWidth="14.44140625" defaultRowHeight="15" customHeight="1" x14ac:dyDescent="0.3"/>
  <cols>
    <col min="1" max="1" width="30" customWidth="1"/>
    <col min="2" max="2" width="20" customWidth="1"/>
    <col min="3" max="3" width="37.44140625" customWidth="1"/>
    <col min="4" max="4" width="27" customWidth="1"/>
    <col min="5" max="5" width="26.109375" customWidth="1"/>
    <col min="6" max="6" width="8.6640625" customWidth="1"/>
  </cols>
  <sheetData>
    <row r="1" spans="1:6" ht="14.25" customHeight="1" x14ac:dyDescent="0.35">
      <c r="A1" s="20" t="s">
        <v>138</v>
      </c>
      <c r="B1" s="8"/>
      <c r="C1" s="8"/>
      <c r="D1" s="8"/>
    </row>
    <row r="2" spans="1:6" ht="14.25" customHeight="1" x14ac:dyDescent="0.3">
      <c r="A2" s="21" t="s">
        <v>139</v>
      </c>
      <c r="B2" s="22"/>
      <c r="C2" s="8"/>
      <c r="D2" s="8"/>
    </row>
    <row r="3" spans="1:6" ht="14.25" customHeight="1" x14ac:dyDescent="0.3">
      <c r="A3" s="21" t="s">
        <v>53</v>
      </c>
      <c r="B3" s="21" t="s">
        <v>140</v>
      </c>
      <c r="C3" s="23" t="s">
        <v>141</v>
      </c>
      <c r="D3" s="24" t="s">
        <v>142</v>
      </c>
      <c r="E3" s="3"/>
      <c r="F3" s="3"/>
    </row>
    <row r="4" spans="1:6" ht="14.25" customHeight="1" x14ac:dyDescent="0.3">
      <c r="A4" s="6" t="s">
        <v>55</v>
      </c>
      <c r="B4" s="2">
        <f>IF(IFERROR(VLOOKUP($A4,Stakeholders!$A$3:$B$100,2,FALSE),"N")&lt;&gt;"Y","",IFERROR(AVERAGEIFS(Assessment!$J$3:$J$2000,Assessment!$B$3:$B$2000,$A4,Assessment!$A$3:$A$2000,"Y"),0))</f>
        <v>1.8</v>
      </c>
      <c r="C4" s="2" t="str">
        <f t="shared" ref="C4:C12" si="0">IF(B4="","Excluded",IF(B4&lt;=1.2,"GO",IF(B4&lt;=1.4,"MAYBE","NO-GO")))</f>
        <v>NO-GO</v>
      </c>
      <c r="D4" s="8"/>
      <c r="E4" s="2"/>
      <c r="F4" s="2"/>
    </row>
    <row r="5" spans="1:6" ht="14.25" customHeight="1" x14ac:dyDescent="0.3">
      <c r="A5" s="6" t="s">
        <v>57</v>
      </c>
      <c r="B5" s="2">
        <f>IF(IFERROR(VLOOKUP($A5,Stakeholders!$A$3:$B$100,2,FALSE),"N")&lt;&gt;"Y","",IFERROR(AVERAGEIFS(Assessment!$J$3:$J$2000,Assessment!$B$3:$B$2000,$A5,Assessment!$A$3:$A$2000,"Y"),0))</f>
        <v>1</v>
      </c>
      <c r="C5" s="2" t="str">
        <f t="shared" si="0"/>
        <v>GO</v>
      </c>
      <c r="D5" s="8"/>
      <c r="E5" s="2"/>
      <c r="F5" s="2"/>
    </row>
    <row r="6" spans="1:6" ht="14.25" customHeight="1" x14ac:dyDescent="0.3">
      <c r="A6" s="6" t="s">
        <v>58</v>
      </c>
      <c r="B6" s="2">
        <f>IF(IFERROR(VLOOKUP($A6,Stakeholders!$A$3:$B$100,2,FALSE),"N")&lt;&gt;"Y","",IFERROR(AVERAGEIFS(Assessment!$J$3:$J$2000,Assessment!$B$3:$B$2000,$A6,Assessment!$A$3:$A$2000,"Y"),0))</f>
        <v>2</v>
      </c>
      <c r="C6" s="2" t="str">
        <f t="shared" si="0"/>
        <v>NO-GO</v>
      </c>
      <c r="D6" s="8"/>
      <c r="E6" s="2"/>
      <c r="F6" s="2"/>
    </row>
    <row r="7" spans="1:6" ht="14.25" customHeight="1" x14ac:dyDescent="0.3">
      <c r="A7" s="6" t="s">
        <v>59</v>
      </c>
      <c r="B7" s="2">
        <f>IF(IFERROR(VLOOKUP($A7,Stakeholders!$A$3:$B$100,2,FALSE),"N")&lt;&gt;"Y","",IFERROR(AVERAGEIFS(Assessment!$J$3:$J$2000,Assessment!$B$3:$B$2000,$A7,Assessment!$A$3:$A$2000,"Y"),0))</f>
        <v>1</v>
      </c>
      <c r="C7" s="2" t="str">
        <f t="shared" si="0"/>
        <v>GO</v>
      </c>
      <c r="D7" s="8"/>
      <c r="E7" s="2"/>
      <c r="F7" s="2"/>
    </row>
    <row r="8" spans="1:6" ht="14.25" customHeight="1" x14ac:dyDescent="0.3">
      <c r="A8" s="6" t="s">
        <v>60</v>
      </c>
      <c r="B8" s="2">
        <f>IF(IFERROR(VLOOKUP($A8,Stakeholders!$A$3:$B$100,2,FALSE),"N")&lt;&gt;"Y","",IFERROR(AVERAGEIFS(Assessment!$J$3:$J$2000,Assessment!$B$3:$B$2000,$A8,Assessment!$A$3:$A$2000,"Y"),0))</f>
        <v>0.75</v>
      </c>
      <c r="C8" s="2" t="str">
        <f t="shared" si="0"/>
        <v>GO</v>
      </c>
      <c r="D8" s="8"/>
      <c r="E8" s="2"/>
      <c r="F8" s="2"/>
    </row>
    <row r="9" spans="1:6" ht="14.25" customHeight="1" x14ac:dyDescent="0.3">
      <c r="A9" s="6" t="s">
        <v>61</v>
      </c>
      <c r="B9" s="2">
        <f>IF(IFERROR(VLOOKUP($A9,Stakeholders!$A$3:$B$100,2,FALSE),"N")&lt;&gt;"Y","",IFERROR(AVERAGEIFS(Assessment!$J$3:$J$2000,Assessment!$B$3:$B$2000,$A9,Assessment!$A$3:$A$2000,"Y"),0))</f>
        <v>0.9</v>
      </c>
      <c r="C9" s="2" t="str">
        <f t="shared" si="0"/>
        <v>GO</v>
      </c>
      <c r="D9" s="8"/>
      <c r="E9" s="2"/>
      <c r="F9" s="2"/>
    </row>
    <row r="10" spans="1:6" ht="14.25" customHeight="1" x14ac:dyDescent="0.3">
      <c r="A10" s="6" t="s">
        <v>62</v>
      </c>
      <c r="B10" s="2">
        <f>IF(IFERROR(VLOOKUP($A10,Stakeholders!$A$3:$B$100,2,FALSE),"N")&lt;&gt;"Y","",IFERROR(AVERAGEIFS(Assessment!$J$3:$J$2000,Assessment!$B$3:$B$2000,$A10,Assessment!$A$3:$A$2000,"Y"),0))</f>
        <v>1.4</v>
      </c>
      <c r="C10" s="2" t="str">
        <f t="shared" si="0"/>
        <v>MAYBE</v>
      </c>
      <c r="D10" s="8"/>
      <c r="E10" s="2"/>
      <c r="F10" s="2"/>
    </row>
    <row r="11" spans="1:6" ht="14.25" customHeight="1" x14ac:dyDescent="0.3">
      <c r="A11" s="6" t="s">
        <v>63</v>
      </c>
      <c r="B11" s="2">
        <f>IF(IFERROR(VLOOKUP($A11,Stakeholders!$A$3:$B$100,2,FALSE),"N")&lt;&gt;"Y","",IFERROR(AVERAGEIFS(Assessment!$J$3:$J$2000,Assessment!$B$3:$B$2000,$A11,Assessment!$A$3:$A$2000,"Y"),0))</f>
        <v>0.6</v>
      </c>
      <c r="C11" s="2" t="str">
        <f t="shared" si="0"/>
        <v>GO</v>
      </c>
      <c r="D11" s="8"/>
      <c r="E11" s="2"/>
      <c r="F11" s="2"/>
    </row>
    <row r="12" spans="1:6" ht="14.25" customHeight="1" x14ac:dyDescent="0.3">
      <c r="A12" s="6" t="s">
        <v>64</v>
      </c>
      <c r="B12" s="2">
        <f>IF(IFERROR(VLOOKUP($A12,Stakeholders!$A$3:$B$100,2,FALSE),"N")&lt;&gt;"Y","",IFERROR(AVERAGEIFS(Assessment!$J$3:$J$2000,Assessment!$B$3:$B$2000,$A12,Assessment!$A$3:$A$2000,"Y"),0))</f>
        <v>0</v>
      </c>
      <c r="C12" s="2" t="str">
        <f t="shared" si="0"/>
        <v>GO</v>
      </c>
      <c r="D12" s="8"/>
      <c r="E12" s="2"/>
      <c r="F12" s="2"/>
    </row>
    <row r="13" spans="1:6" ht="14.25" customHeight="1" x14ac:dyDescent="0.3">
      <c r="A13" s="8"/>
      <c r="B13" s="8"/>
      <c r="C13" s="8"/>
      <c r="D13" s="8"/>
    </row>
    <row r="14" spans="1:6" ht="14.25" customHeight="1" x14ac:dyDescent="0.3">
      <c r="A14" s="21" t="s">
        <v>143</v>
      </c>
      <c r="B14" s="22"/>
      <c r="C14" s="8"/>
      <c r="D14" s="8"/>
    </row>
    <row r="15" spans="1:6" ht="14.25" customHeight="1" x14ac:dyDescent="0.3">
      <c r="A15" s="6" t="s">
        <v>144</v>
      </c>
      <c r="B15" s="2">
        <f>COUNTIFS(Assessment!$N$3:$N$2000,"Green",Assessment!$A$3:$A$2000,"Y")</f>
        <v>13</v>
      </c>
      <c r="C15" s="8"/>
      <c r="D15" s="8"/>
    </row>
    <row r="16" spans="1:6" ht="14.25" customHeight="1" x14ac:dyDescent="0.3">
      <c r="A16" s="6" t="s">
        <v>145</v>
      </c>
      <c r="B16" s="2">
        <f>COUNTIFS(Assessment!$N$3:$N$2000,"Amber",Assessment!$A$3:$A$2000,"Y")</f>
        <v>15</v>
      </c>
      <c r="C16" s="8"/>
      <c r="D16" s="8"/>
    </row>
    <row r="17" spans="1:4" ht="14.25" customHeight="1" x14ac:dyDescent="0.3">
      <c r="A17" s="6" t="s">
        <v>146</v>
      </c>
      <c r="B17" s="2">
        <f>COUNTIFS(Assessment!$N$3:$N$2000,"Red",Assessment!$A$3:$A$2000,"Y")</f>
        <v>30</v>
      </c>
      <c r="C17" s="8"/>
      <c r="D17" s="8"/>
    </row>
    <row r="18" spans="1:4" ht="14.25" customHeight="1" x14ac:dyDescent="0.3"/>
    <row r="19" spans="1:4" ht="14.25" customHeight="1" x14ac:dyDescent="0.3"/>
    <row r="20" spans="1:4" ht="14.25" customHeight="1" x14ac:dyDescent="0.3"/>
    <row r="21" spans="1:4" ht="14.25" customHeight="1" x14ac:dyDescent="0.3"/>
    <row r="22" spans="1:4" ht="14.25" customHeight="1" x14ac:dyDescent="0.3"/>
    <row r="23" spans="1:4" ht="14.25" customHeight="1" x14ac:dyDescent="0.3"/>
    <row r="24" spans="1:4" ht="14.25" customHeight="1" x14ac:dyDescent="0.3"/>
    <row r="25" spans="1:4" ht="14.25" customHeight="1" x14ac:dyDescent="0.3"/>
    <row r="26" spans="1:4" ht="14.25" customHeight="1" x14ac:dyDescent="0.3"/>
    <row r="27" spans="1:4" ht="14.25" customHeight="1" x14ac:dyDescent="0.3"/>
    <row r="28" spans="1:4" ht="14.25" customHeight="1" x14ac:dyDescent="0.3"/>
    <row r="29" spans="1:4" ht="14.25" customHeight="1" x14ac:dyDescent="0.3"/>
    <row r="30" spans="1:4" ht="14.25" customHeight="1" x14ac:dyDescent="0.3"/>
    <row r="31" spans="1:4" ht="14.25" customHeight="1" x14ac:dyDescent="0.3"/>
    <row r="32" spans="1:4"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5" right="0.75" top="1" bottom="1"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F22"/>
  <sheetViews>
    <sheetView workbookViewId="0"/>
  </sheetViews>
  <sheetFormatPr defaultColWidth="14.44140625" defaultRowHeight="15" customHeight="1" x14ac:dyDescent="0.3"/>
  <cols>
    <col min="1" max="1" width="30.5546875" customWidth="1"/>
    <col min="2" max="2" width="30.44140625" customWidth="1"/>
    <col min="3" max="3" width="63.88671875" customWidth="1"/>
    <col min="4" max="4" width="40.33203125" customWidth="1"/>
    <col min="5" max="5" width="75.88671875" customWidth="1"/>
    <col min="6" max="6" width="148.6640625" customWidth="1"/>
  </cols>
  <sheetData>
    <row r="1" spans="1:6" x14ac:dyDescent="0.3">
      <c r="A1" s="25" t="s">
        <v>147</v>
      </c>
      <c r="B1" s="25" t="s">
        <v>148</v>
      </c>
      <c r="C1" s="25" t="s">
        <v>149</v>
      </c>
      <c r="D1" s="25" t="s">
        <v>150</v>
      </c>
      <c r="E1" s="25" t="s">
        <v>151</v>
      </c>
      <c r="F1" s="25" t="s">
        <v>152</v>
      </c>
    </row>
    <row r="2" spans="1:6" x14ac:dyDescent="0.3">
      <c r="A2" s="26" t="s">
        <v>153</v>
      </c>
      <c r="B2" s="26"/>
      <c r="C2" s="26"/>
      <c r="D2" s="26"/>
      <c r="E2" s="26"/>
      <c r="F2" s="26"/>
    </row>
    <row r="3" spans="1:6" x14ac:dyDescent="0.3">
      <c r="A3" s="27"/>
      <c r="B3" s="27" t="s">
        <v>154</v>
      </c>
      <c r="C3" s="27" t="s">
        <v>155</v>
      </c>
      <c r="D3" s="27" t="s">
        <v>156</v>
      </c>
      <c r="E3" s="27" t="s">
        <v>157</v>
      </c>
      <c r="F3" s="27" t="s">
        <v>158</v>
      </c>
    </row>
    <row r="4" spans="1:6" x14ac:dyDescent="0.3">
      <c r="A4" s="27"/>
      <c r="B4" s="27" t="s">
        <v>159</v>
      </c>
      <c r="C4" s="27" t="s">
        <v>160</v>
      </c>
      <c r="D4" s="27" t="s">
        <v>161</v>
      </c>
      <c r="E4" s="27" t="s">
        <v>162</v>
      </c>
      <c r="F4" s="27" t="s">
        <v>163</v>
      </c>
    </row>
    <row r="5" spans="1:6" x14ac:dyDescent="0.3">
      <c r="A5" s="27"/>
      <c r="B5" s="27" t="s">
        <v>164</v>
      </c>
      <c r="C5" s="27" t="s">
        <v>165</v>
      </c>
      <c r="D5" s="27" t="s">
        <v>166</v>
      </c>
      <c r="E5" s="27" t="s">
        <v>167</v>
      </c>
      <c r="F5" s="27" t="s">
        <v>168</v>
      </c>
    </row>
    <row r="6" spans="1:6" x14ac:dyDescent="0.3">
      <c r="A6" s="27"/>
      <c r="B6" s="27" t="s">
        <v>169</v>
      </c>
      <c r="C6" s="27" t="s">
        <v>170</v>
      </c>
      <c r="D6" s="27" t="s">
        <v>171</v>
      </c>
      <c r="E6" s="27" t="s">
        <v>172</v>
      </c>
      <c r="F6" s="27" t="s">
        <v>173</v>
      </c>
    </row>
    <row r="7" spans="1:6" x14ac:dyDescent="0.3">
      <c r="A7" s="26" t="s">
        <v>174</v>
      </c>
      <c r="B7" s="26"/>
      <c r="C7" s="26"/>
      <c r="D7" s="26"/>
      <c r="E7" s="26"/>
      <c r="F7" s="26"/>
    </row>
    <row r="8" spans="1:6" x14ac:dyDescent="0.3">
      <c r="A8" s="27"/>
      <c r="B8" s="27" t="s">
        <v>175</v>
      </c>
      <c r="C8" s="27" t="s">
        <v>176</v>
      </c>
      <c r="D8" s="27" t="s">
        <v>177</v>
      </c>
      <c r="E8" s="27" t="s">
        <v>178</v>
      </c>
      <c r="F8" s="27" t="s">
        <v>179</v>
      </c>
    </row>
    <row r="9" spans="1:6" x14ac:dyDescent="0.3">
      <c r="A9" s="26" t="s">
        <v>180</v>
      </c>
      <c r="B9" s="26"/>
      <c r="C9" s="26"/>
      <c r="D9" s="26"/>
      <c r="E9" s="26"/>
      <c r="F9" s="26"/>
    </row>
    <row r="10" spans="1:6" x14ac:dyDescent="0.3">
      <c r="A10" s="27"/>
      <c r="B10" s="27" t="s">
        <v>181</v>
      </c>
      <c r="C10" s="27" t="s">
        <v>182</v>
      </c>
      <c r="D10" s="27" t="s">
        <v>183</v>
      </c>
      <c r="E10" s="27" t="s">
        <v>184</v>
      </c>
      <c r="F10" s="27" t="s">
        <v>185</v>
      </c>
    </row>
    <row r="11" spans="1:6" x14ac:dyDescent="0.3">
      <c r="A11" s="27"/>
      <c r="B11" s="27" t="s">
        <v>186</v>
      </c>
      <c r="C11" s="27" t="s">
        <v>187</v>
      </c>
      <c r="D11" s="27" t="s">
        <v>188</v>
      </c>
      <c r="E11" s="27" t="s">
        <v>189</v>
      </c>
      <c r="F11" s="27" t="s">
        <v>190</v>
      </c>
    </row>
    <row r="12" spans="1:6" x14ac:dyDescent="0.3">
      <c r="A12" s="26" t="s">
        <v>191</v>
      </c>
      <c r="B12" s="26"/>
      <c r="C12" s="26"/>
      <c r="D12" s="26"/>
      <c r="E12" s="26"/>
      <c r="F12" s="26"/>
    </row>
    <row r="13" spans="1:6" x14ac:dyDescent="0.3">
      <c r="A13" s="27"/>
      <c r="B13" s="27" t="s">
        <v>71</v>
      </c>
      <c r="C13" s="27" t="s">
        <v>192</v>
      </c>
      <c r="D13" s="27" t="s">
        <v>193</v>
      </c>
      <c r="E13" s="27" t="s">
        <v>194</v>
      </c>
      <c r="F13" s="27" t="s">
        <v>195</v>
      </c>
    </row>
    <row r="14" spans="1:6" x14ac:dyDescent="0.3">
      <c r="A14" s="27"/>
      <c r="B14" s="27" t="s">
        <v>196</v>
      </c>
      <c r="C14" s="27" t="s">
        <v>197</v>
      </c>
      <c r="D14" s="27" t="s">
        <v>198</v>
      </c>
      <c r="E14" s="27" t="s">
        <v>199</v>
      </c>
      <c r="F14" s="27" t="s">
        <v>200</v>
      </c>
    </row>
    <row r="15" spans="1:6" x14ac:dyDescent="0.3">
      <c r="A15" s="27"/>
      <c r="B15" s="27" t="s">
        <v>136</v>
      </c>
      <c r="C15" s="27" t="s">
        <v>201</v>
      </c>
      <c r="D15" s="27" t="s">
        <v>202</v>
      </c>
      <c r="E15" s="27" t="s">
        <v>203</v>
      </c>
      <c r="F15" s="27" t="s">
        <v>204</v>
      </c>
    </row>
    <row r="16" spans="1:6" x14ac:dyDescent="0.3">
      <c r="A16" s="26" t="s">
        <v>205</v>
      </c>
      <c r="B16" s="26"/>
      <c r="C16" s="26"/>
      <c r="D16" s="26"/>
      <c r="E16" s="26"/>
      <c r="F16" s="26"/>
    </row>
    <row r="17" spans="1:6" x14ac:dyDescent="0.3">
      <c r="A17" s="27"/>
      <c r="B17" s="27" t="s">
        <v>206</v>
      </c>
      <c r="C17" s="27" t="s">
        <v>207</v>
      </c>
      <c r="D17" s="27" t="s">
        <v>208</v>
      </c>
      <c r="E17" s="27" t="s">
        <v>209</v>
      </c>
      <c r="F17" s="27" t="s">
        <v>210</v>
      </c>
    </row>
    <row r="18" spans="1:6" x14ac:dyDescent="0.3">
      <c r="A18" s="27"/>
      <c r="B18" s="27" t="s">
        <v>211</v>
      </c>
      <c r="C18" s="27" t="s">
        <v>212</v>
      </c>
      <c r="D18" s="27" t="s">
        <v>213</v>
      </c>
      <c r="E18" s="27" t="s">
        <v>214</v>
      </c>
      <c r="F18" s="27" t="s">
        <v>215</v>
      </c>
    </row>
    <row r="19" spans="1:6" x14ac:dyDescent="0.3">
      <c r="A19" s="27"/>
      <c r="B19" s="27" t="s">
        <v>216</v>
      </c>
      <c r="C19" s="27" t="s">
        <v>217</v>
      </c>
      <c r="D19" s="27" t="s">
        <v>218</v>
      </c>
      <c r="E19" s="27" t="s">
        <v>209</v>
      </c>
      <c r="F19" s="27" t="s">
        <v>219</v>
      </c>
    </row>
    <row r="20" spans="1:6" x14ac:dyDescent="0.3">
      <c r="A20" s="26" t="s">
        <v>220</v>
      </c>
      <c r="B20" s="26"/>
      <c r="C20" s="26"/>
      <c r="D20" s="26"/>
      <c r="E20" s="26"/>
      <c r="F20" s="26"/>
    </row>
    <row r="21" spans="1:6" x14ac:dyDescent="0.3">
      <c r="A21" s="27"/>
      <c r="B21" s="27" t="s">
        <v>221</v>
      </c>
      <c r="C21" s="27" t="s">
        <v>222</v>
      </c>
      <c r="D21" s="27" t="s">
        <v>223</v>
      </c>
      <c r="E21" s="27" t="s">
        <v>224</v>
      </c>
      <c r="F21" s="27" t="s">
        <v>225</v>
      </c>
    </row>
    <row r="22" spans="1:6" x14ac:dyDescent="0.3">
      <c r="A22" s="27"/>
      <c r="B22" s="27" t="s">
        <v>226</v>
      </c>
      <c r="C22" s="27" t="s">
        <v>227</v>
      </c>
      <c r="D22" s="27" t="s">
        <v>228</v>
      </c>
      <c r="E22" s="27" t="s">
        <v>229</v>
      </c>
      <c r="F22" s="27" t="s">
        <v>230</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0"/>
  <sheetViews>
    <sheetView workbookViewId="0"/>
  </sheetViews>
  <sheetFormatPr defaultColWidth="14.44140625" defaultRowHeight="15" customHeight="1" x14ac:dyDescent="0.3"/>
  <cols>
    <col min="1" max="1" width="34" customWidth="1"/>
    <col min="2" max="2" width="20" customWidth="1"/>
    <col min="3" max="3" width="8.6640625" customWidth="1"/>
    <col min="4" max="4" width="59.109375" customWidth="1"/>
    <col min="5" max="5" width="66.44140625" customWidth="1"/>
    <col min="6" max="7" width="8.6640625" customWidth="1"/>
  </cols>
  <sheetData>
    <row r="1" spans="1:26" ht="14.25" customHeight="1" x14ac:dyDescent="0.35">
      <c r="A1" s="17" t="s">
        <v>0</v>
      </c>
      <c r="B1" s="15"/>
      <c r="C1" s="15"/>
      <c r="D1" s="15"/>
      <c r="E1" s="15"/>
      <c r="G1" s="4"/>
    </row>
    <row r="2" spans="1:26" ht="14.25" customHeight="1" x14ac:dyDescent="0.3">
      <c r="A2" s="15" t="s">
        <v>1</v>
      </c>
      <c r="B2" s="15" t="s">
        <v>2</v>
      </c>
      <c r="C2" s="15"/>
      <c r="D2" s="15" t="s">
        <v>3</v>
      </c>
      <c r="E2" s="15" t="s">
        <v>4</v>
      </c>
    </row>
    <row r="3" spans="1:26" ht="14.25" customHeight="1" x14ac:dyDescent="0.3">
      <c r="A3" s="7" t="s">
        <v>5</v>
      </c>
      <c r="B3" s="13"/>
      <c r="C3" s="13"/>
      <c r="D3" s="13"/>
      <c r="E3" s="13"/>
      <c r="F3" s="5"/>
      <c r="G3" s="5"/>
      <c r="H3" s="5"/>
      <c r="I3" s="5"/>
      <c r="J3" s="5"/>
      <c r="K3" s="5"/>
      <c r="L3" s="5"/>
      <c r="M3" s="5"/>
      <c r="N3" s="5"/>
      <c r="O3" s="5"/>
      <c r="P3" s="5"/>
      <c r="Q3" s="5"/>
      <c r="R3" s="5"/>
      <c r="S3" s="5"/>
      <c r="T3" s="5"/>
      <c r="U3" s="5"/>
      <c r="V3" s="5"/>
      <c r="W3" s="5"/>
      <c r="X3" s="5"/>
      <c r="Y3" s="5"/>
      <c r="Z3" s="5"/>
    </row>
    <row r="4" spans="1:26" ht="14.25" customHeight="1" x14ac:dyDescent="0.3">
      <c r="A4" s="6" t="s">
        <v>6</v>
      </c>
      <c r="B4" s="14">
        <v>0</v>
      </c>
      <c r="C4" s="8"/>
      <c r="D4" s="6" t="s">
        <v>7</v>
      </c>
      <c r="E4" s="6" t="s">
        <v>8</v>
      </c>
    </row>
    <row r="5" spans="1:26" ht="14.25" customHeight="1" x14ac:dyDescent="0.3">
      <c r="A5" s="6" t="s">
        <v>9</v>
      </c>
      <c r="B5" s="14">
        <v>1</v>
      </c>
      <c r="C5" s="8"/>
      <c r="D5" s="6" t="s">
        <v>10</v>
      </c>
      <c r="E5" s="6" t="s">
        <v>8</v>
      </c>
    </row>
    <row r="6" spans="1:26" ht="14.25" customHeight="1" x14ac:dyDescent="0.3">
      <c r="A6" s="6" t="s">
        <v>11</v>
      </c>
      <c r="B6" s="14">
        <v>2</v>
      </c>
      <c r="C6" s="8"/>
      <c r="D6" s="6" t="s">
        <v>12</v>
      </c>
      <c r="E6" s="6" t="s">
        <v>8</v>
      </c>
    </row>
    <row r="7" spans="1:26" ht="14.25" customHeight="1" x14ac:dyDescent="0.3">
      <c r="A7" s="6" t="s">
        <v>13</v>
      </c>
      <c r="B7" s="14">
        <v>3</v>
      </c>
      <c r="C7" s="8"/>
      <c r="D7" s="6" t="s">
        <v>14</v>
      </c>
      <c r="E7" s="6" t="s">
        <v>8</v>
      </c>
    </row>
    <row r="8" spans="1:26" ht="14.25" customHeight="1" x14ac:dyDescent="0.3">
      <c r="A8" s="15"/>
      <c r="B8" s="15"/>
      <c r="C8" s="15"/>
      <c r="D8" s="15" t="s">
        <v>3</v>
      </c>
      <c r="E8" s="15" t="s">
        <v>4</v>
      </c>
    </row>
    <row r="9" spans="1:26" ht="14.25" customHeight="1" x14ac:dyDescent="0.3">
      <c r="A9" s="6" t="s">
        <v>15</v>
      </c>
      <c r="B9" s="6" t="s">
        <v>16</v>
      </c>
      <c r="C9" s="8"/>
      <c r="D9" s="8"/>
      <c r="E9" s="8"/>
    </row>
    <row r="10" spans="1:26" ht="14.25" customHeight="1" x14ac:dyDescent="0.3">
      <c r="A10" s="6" t="s">
        <v>17</v>
      </c>
      <c r="B10" s="7">
        <v>1.3</v>
      </c>
      <c r="C10" s="8"/>
      <c r="D10" s="6" t="s">
        <v>18</v>
      </c>
      <c r="E10" s="6" t="s">
        <v>19</v>
      </c>
    </row>
    <row r="11" spans="1:26" ht="14.25" customHeight="1" x14ac:dyDescent="0.3">
      <c r="A11" s="6" t="s">
        <v>20</v>
      </c>
      <c r="B11" s="7">
        <v>1.2</v>
      </c>
      <c r="C11" s="8"/>
      <c r="D11" s="6" t="s">
        <v>21</v>
      </c>
      <c r="E11" s="6" t="s">
        <v>19</v>
      </c>
    </row>
    <row r="12" spans="1:26" ht="14.25" customHeight="1" x14ac:dyDescent="0.3">
      <c r="A12" s="6" t="s">
        <v>22</v>
      </c>
      <c r="B12" s="7">
        <v>1.1000000000000001</v>
      </c>
      <c r="C12" s="8"/>
      <c r="D12" s="6" t="s">
        <v>23</v>
      </c>
      <c r="E12" s="6" t="s">
        <v>19</v>
      </c>
    </row>
    <row r="13" spans="1:26" ht="14.25" customHeight="1" x14ac:dyDescent="0.3">
      <c r="A13" s="6" t="s">
        <v>24</v>
      </c>
      <c r="B13" s="7">
        <v>1</v>
      </c>
      <c r="C13" s="8"/>
      <c r="D13" s="6" t="s">
        <v>25</v>
      </c>
      <c r="E13" s="6" t="s">
        <v>19</v>
      </c>
    </row>
    <row r="14" spans="1:26" ht="14.25" customHeight="1" x14ac:dyDescent="0.3">
      <c r="A14" s="6" t="s">
        <v>26</v>
      </c>
      <c r="B14" s="7">
        <v>1</v>
      </c>
      <c r="C14" s="8"/>
      <c r="D14" s="6" t="s">
        <v>27</v>
      </c>
      <c r="E14" s="6" t="s">
        <v>19</v>
      </c>
    </row>
    <row r="15" spans="1:26" ht="14.25" customHeight="1" x14ac:dyDescent="0.3">
      <c r="A15" s="6" t="s">
        <v>28</v>
      </c>
      <c r="B15" s="7">
        <v>0.9</v>
      </c>
      <c r="C15" s="8"/>
      <c r="D15" s="6" t="s">
        <v>29</v>
      </c>
      <c r="E15" s="6" t="s">
        <v>19</v>
      </c>
    </row>
    <row r="16" spans="1:26" ht="14.25" customHeight="1" x14ac:dyDescent="0.3">
      <c r="A16" s="15"/>
      <c r="B16" s="15"/>
      <c r="C16" s="15"/>
      <c r="D16" s="15" t="s">
        <v>3</v>
      </c>
      <c r="E16" s="15" t="s">
        <v>4</v>
      </c>
    </row>
    <row r="17" spans="1:5" ht="14.25" customHeight="1" x14ac:dyDescent="0.3">
      <c r="A17" s="6" t="s">
        <v>30</v>
      </c>
      <c r="B17" s="14">
        <v>1.5</v>
      </c>
      <c r="C17" s="8"/>
      <c r="D17" s="6" t="s">
        <v>31</v>
      </c>
      <c r="E17" s="6" t="s">
        <v>32</v>
      </c>
    </row>
    <row r="18" spans="1:5" ht="14.25" customHeight="1" x14ac:dyDescent="0.3">
      <c r="A18" s="6" t="s">
        <v>33</v>
      </c>
      <c r="B18" s="14">
        <v>1</v>
      </c>
      <c r="C18" s="8"/>
      <c r="D18" s="6" t="s">
        <v>34</v>
      </c>
      <c r="E18" s="6" t="s">
        <v>32</v>
      </c>
    </row>
    <row r="19" spans="1:5" ht="14.25" customHeight="1" x14ac:dyDescent="0.3">
      <c r="A19" s="8"/>
      <c r="B19" s="8"/>
      <c r="C19" s="8"/>
      <c r="D19" s="8"/>
      <c r="E19" s="8"/>
    </row>
    <row r="20" spans="1:5" ht="14.25" customHeight="1" x14ac:dyDescent="0.3">
      <c r="A20" s="8"/>
      <c r="B20" s="8"/>
      <c r="C20" s="8"/>
      <c r="D20" s="8"/>
      <c r="E20" s="8"/>
    </row>
    <row r="21" spans="1:5" ht="14.25" customHeight="1" x14ac:dyDescent="0.3">
      <c r="A21" s="15" t="s">
        <v>35</v>
      </c>
      <c r="B21" s="15"/>
      <c r="C21" s="15"/>
      <c r="D21" s="15" t="s">
        <v>3</v>
      </c>
      <c r="E21" s="15" t="s">
        <v>4</v>
      </c>
    </row>
    <row r="22" spans="1:5" ht="14.25" customHeight="1" x14ac:dyDescent="0.3">
      <c r="A22" s="6" t="s">
        <v>36</v>
      </c>
      <c r="B22" s="14">
        <v>0.75</v>
      </c>
      <c r="C22" s="8"/>
      <c r="D22" s="6" t="s">
        <v>37</v>
      </c>
      <c r="E22" s="6" t="s">
        <v>38</v>
      </c>
    </row>
    <row r="23" spans="1:5" ht="14.25" customHeight="1" x14ac:dyDescent="0.3">
      <c r="A23" s="6" t="s">
        <v>39</v>
      </c>
      <c r="B23" s="14">
        <v>1.75</v>
      </c>
      <c r="C23" s="8"/>
      <c r="D23" s="6" t="s">
        <v>40</v>
      </c>
      <c r="E23" s="6" t="s">
        <v>38</v>
      </c>
    </row>
    <row r="24" spans="1:5" ht="14.25" customHeight="1" x14ac:dyDescent="0.3">
      <c r="A24" s="8"/>
      <c r="B24" s="8"/>
      <c r="C24" s="8"/>
      <c r="D24" s="6" t="s">
        <v>41</v>
      </c>
      <c r="E24" s="6" t="s">
        <v>38</v>
      </c>
    </row>
    <row r="25" spans="1:5" ht="14.25" customHeight="1" x14ac:dyDescent="0.3"/>
    <row r="26" spans="1:5" ht="14.25" customHeight="1" x14ac:dyDescent="0.3"/>
    <row r="27" spans="1:5" ht="14.25" customHeight="1" x14ac:dyDescent="0.3"/>
    <row r="28" spans="1:5" ht="14.25" customHeight="1" x14ac:dyDescent="0.3"/>
    <row r="29" spans="1:5" ht="14.25" customHeight="1" x14ac:dyDescent="0.3"/>
    <row r="30" spans="1:5" ht="14.25" customHeight="1" x14ac:dyDescent="0.3"/>
    <row r="31" spans="1:5" ht="14.25" customHeight="1" x14ac:dyDescent="0.3"/>
    <row r="32" spans="1:5" ht="14.25" customHeight="1" x14ac:dyDescent="0.3"/>
    <row r="33" ht="14.25" customHeight="1" x14ac:dyDescent="0.3"/>
    <row r="34" ht="14.25" customHeight="1" x14ac:dyDescent="0.3"/>
    <row r="35" ht="14.25" customHeight="1" x14ac:dyDescent="0.3"/>
    <row r="36" ht="14.25" customHeight="1" x14ac:dyDescent="0.3"/>
    <row r="37" ht="14.25" customHeight="1" x14ac:dyDescent="0.3"/>
    <row r="38" ht="14.25" customHeight="1" x14ac:dyDescent="0.3"/>
    <row r="39" ht="14.25" customHeight="1" x14ac:dyDescent="0.3"/>
    <row r="40" ht="14.25" customHeight="1" x14ac:dyDescent="0.3"/>
    <row r="41" ht="14.25" customHeight="1" x14ac:dyDescent="0.3"/>
    <row r="42" ht="14.25" customHeight="1" x14ac:dyDescent="0.3"/>
    <row r="43" ht="14.25" customHeight="1" x14ac:dyDescent="0.3"/>
    <row r="44" ht="14.25" customHeight="1" x14ac:dyDescent="0.3"/>
    <row r="45" ht="14.25" customHeight="1" x14ac:dyDescent="0.3"/>
    <row r="46" ht="14.25" customHeight="1" x14ac:dyDescent="0.3"/>
    <row r="47" ht="14.25" customHeight="1" x14ac:dyDescent="0.3"/>
    <row r="48" ht="14.25" customHeight="1" x14ac:dyDescent="0.3"/>
    <row r="49" ht="14.25" customHeight="1" x14ac:dyDescent="0.3"/>
    <row r="50" ht="14.25" customHeight="1" x14ac:dyDescent="0.3"/>
    <row r="51" ht="14.25" customHeight="1" x14ac:dyDescent="0.3"/>
    <row r="52" ht="14.25" customHeight="1" x14ac:dyDescent="0.3"/>
    <row r="53" ht="14.25" customHeight="1" x14ac:dyDescent="0.3"/>
    <row r="54" ht="14.25" customHeight="1" x14ac:dyDescent="0.3"/>
    <row r="55" ht="14.25" customHeight="1" x14ac:dyDescent="0.3"/>
    <row r="56" ht="14.25" customHeight="1" x14ac:dyDescent="0.3"/>
    <row r="57" ht="14.25" customHeight="1" x14ac:dyDescent="0.3"/>
    <row r="58" ht="14.25" customHeight="1" x14ac:dyDescent="0.3"/>
    <row r="59" ht="14.25" customHeight="1" x14ac:dyDescent="0.3"/>
    <row r="60" ht="14.25" customHeight="1" x14ac:dyDescent="0.3"/>
    <row r="61" ht="14.25" customHeight="1" x14ac:dyDescent="0.3"/>
    <row r="62" ht="14.25" customHeight="1" x14ac:dyDescent="0.3"/>
    <row r="63" ht="14.25" customHeight="1" x14ac:dyDescent="0.3"/>
    <row r="64"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row r="109" ht="14.25" customHeight="1" x14ac:dyDescent="0.3"/>
    <row r="110" ht="14.25" customHeight="1" x14ac:dyDescent="0.3"/>
    <row r="111" ht="14.25" customHeight="1" x14ac:dyDescent="0.3"/>
    <row r="112" ht="14.25" customHeight="1" x14ac:dyDescent="0.3"/>
    <row r="113" ht="14.25" customHeight="1" x14ac:dyDescent="0.3"/>
    <row r="114" ht="14.25" customHeight="1" x14ac:dyDescent="0.3"/>
    <row r="115" ht="14.25" customHeight="1" x14ac:dyDescent="0.3"/>
    <row r="116" ht="14.25" customHeight="1" x14ac:dyDescent="0.3"/>
    <row r="117" ht="14.25" customHeight="1" x14ac:dyDescent="0.3"/>
    <row r="118" ht="14.25" customHeight="1" x14ac:dyDescent="0.3"/>
    <row r="119" ht="14.25" customHeight="1" x14ac:dyDescent="0.3"/>
    <row r="120" ht="14.25" customHeight="1" x14ac:dyDescent="0.3"/>
    <row r="121" ht="14.25" customHeight="1" x14ac:dyDescent="0.3"/>
    <row r="122" ht="14.25" customHeight="1" x14ac:dyDescent="0.3"/>
    <row r="123" ht="14.25" customHeight="1" x14ac:dyDescent="0.3"/>
    <row r="124" ht="14.25" customHeight="1" x14ac:dyDescent="0.3"/>
    <row r="125" ht="14.25" customHeight="1" x14ac:dyDescent="0.3"/>
    <row r="126" ht="14.25" customHeight="1" x14ac:dyDescent="0.3"/>
    <row r="127" ht="14.25" customHeight="1" x14ac:dyDescent="0.3"/>
    <row r="128" ht="14.25" customHeight="1" x14ac:dyDescent="0.3"/>
    <row r="129" ht="14.25" customHeight="1" x14ac:dyDescent="0.3"/>
    <row r="130" ht="14.25" customHeight="1" x14ac:dyDescent="0.3"/>
    <row r="131" ht="14.25" customHeight="1" x14ac:dyDescent="0.3"/>
    <row r="132" ht="14.25" customHeight="1" x14ac:dyDescent="0.3"/>
    <row r="133" ht="14.25" customHeight="1" x14ac:dyDescent="0.3"/>
    <row r="134" ht="14.25" customHeight="1" x14ac:dyDescent="0.3"/>
    <row r="135" ht="14.25" customHeight="1" x14ac:dyDescent="0.3"/>
    <row r="136" ht="14.25" customHeight="1" x14ac:dyDescent="0.3"/>
    <row r="137" ht="14.25" customHeight="1" x14ac:dyDescent="0.3"/>
    <row r="138" ht="14.25" customHeight="1" x14ac:dyDescent="0.3"/>
    <row r="139" ht="14.25" customHeight="1" x14ac:dyDescent="0.3"/>
    <row r="140" ht="14.25" customHeight="1" x14ac:dyDescent="0.3"/>
    <row r="141" ht="14.25" customHeight="1" x14ac:dyDescent="0.3"/>
    <row r="142" ht="14.25" customHeight="1" x14ac:dyDescent="0.3"/>
    <row r="143" ht="14.25" customHeight="1" x14ac:dyDescent="0.3"/>
    <row r="144" ht="14.25" customHeight="1" x14ac:dyDescent="0.3"/>
    <row r="145" ht="14.25" customHeight="1" x14ac:dyDescent="0.3"/>
    <row r="146" ht="14.25" customHeight="1" x14ac:dyDescent="0.3"/>
    <row r="147" ht="14.25" customHeight="1" x14ac:dyDescent="0.3"/>
    <row r="148" ht="14.25" customHeight="1" x14ac:dyDescent="0.3"/>
    <row r="149" ht="14.25" customHeight="1" x14ac:dyDescent="0.3"/>
    <row r="150" ht="14.25" customHeight="1" x14ac:dyDescent="0.3"/>
    <row r="151" ht="14.25" customHeight="1" x14ac:dyDescent="0.3"/>
    <row r="152" ht="14.25" customHeight="1" x14ac:dyDescent="0.3"/>
    <row r="153" ht="14.25" customHeight="1" x14ac:dyDescent="0.3"/>
    <row r="154" ht="14.25" customHeight="1" x14ac:dyDescent="0.3"/>
    <row r="155" ht="14.25" customHeight="1" x14ac:dyDescent="0.3"/>
    <row r="156" ht="14.25" customHeight="1" x14ac:dyDescent="0.3"/>
    <row r="157" ht="14.25" customHeight="1" x14ac:dyDescent="0.3"/>
    <row r="158" ht="14.25" customHeight="1" x14ac:dyDescent="0.3"/>
    <row r="159" ht="14.25" customHeight="1" x14ac:dyDescent="0.3"/>
    <row r="160" ht="14.25" customHeight="1" x14ac:dyDescent="0.3"/>
    <row r="161" ht="14.25" customHeight="1" x14ac:dyDescent="0.3"/>
    <row r="162" ht="14.25" customHeight="1" x14ac:dyDescent="0.3"/>
    <row r="163" ht="14.25" customHeight="1" x14ac:dyDescent="0.3"/>
    <row r="164" ht="14.25" customHeight="1" x14ac:dyDescent="0.3"/>
    <row r="165" ht="14.25" customHeight="1" x14ac:dyDescent="0.3"/>
    <row r="166" ht="14.25" customHeight="1" x14ac:dyDescent="0.3"/>
    <row r="167" ht="14.25" customHeight="1" x14ac:dyDescent="0.3"/>
    <row r="168" ht="14.25" customHeight="1" x14ac:dyDescent="0.3"/>
    <row r="169" ht="14.25" customHeight="1" x14ac:dyDescent="0.3"/>
    <row r="170" ht="14.25" customHeight="1" x14ac:dyDescent="0.3"/>
    <row r="171" ht="14.25" customHeight="1" x14ac:dyDescent="0.3"/>
    <row r="172" ht="14.25" customHeight="1" x14ac:dyDescent="0.3"/>
    <row r="173" ht="14.25" customHeight="1" x14ac:dyDescent="0.3"/>
    <row r="174" ht="14.25" customHeight="1" x14ac:dyDescent="0.3"/>
    <row r="175" ht="14.25" customHeight="1" x14ac:dyDescent="0.3"/>
    <row r="176" ht="14.25" customHeight="1" x14ac:dyDescent="0.3"/>
    <row r="177" ht="14.25" customHeight="1" x14ac:dyDescent="0.3"/>
    <row r="178" ht="14.25" customHeight="1" x14ac:dyDescent="0.3"/>
    <row r="179" ht="14.25" customHeight="1" x14ac:dyDescent="0.3"/>
    <row r="180" ht="14.25" customHeight="1" x14ac:dyDescent="0.3"/>
    <row r="181" ht="14.25" customHeight="1" x14ac:dyDescent="0.3"/>
    <row r="182" ht="14.25" customHeight="1" x14ac:dyDescent="0.3"/>
    <row r="183" ht="14.25" customHeight="1" x14ac:dyDescent="0.3"/>
    <row r="184" ht="14.25" customHeight="1" x14ac:dyDescent="0.3"/>
    <row r="185" ht="14.25" customHeight="1" x14ac:dyDescent="0.3"/>
    <row r="186" ht="14.25" customHeight="1" x14ac:dyDescent="0.3"/>
    <row r="187" ht="14.25" customHeight="1" x14ac:dyDescent="0.3"/>
    <row r="188" ht="14.25" customHeight="1" x14ac:dyDescent="0.3"/>
    <row r="189" ht="14.25" customHeight="1" x14ac:dyDescent="0.3"/>
    <row r="190" ht="14.25" customHeight="1" x14ac:dyDescent="0.3"/>
    <row r="191" ht="14.25" customHeight="1" x14ac:dyDescent="0.3"/>
    <row r="192" ht="14.25" customHeight="1" x14ac:dyDescent="0.3"/>
    <row r="193" ht="14.25" customHeight="1" x14ac:dyDescent="0.3"/>
    <row r="194" ht="14.25" customHeight="1" x14ac:dyDescent="0.3"/>
    <row r="195" ht="14.25" customHeight="1" x14ac:dyDescent="0.3"/>
    <row r="196" ht="14.25" customHeight="1" x14ac:dyDescent="0.3"/>
    <row r="197" ht="14.25" customHeight="1" x14ac:dyDescent="0.3"/>
    <row r="198" ht="14.25" customHeight="1" x14ac:dyDescent="0.3"/>
    <row r="199" ht="14.25" customHeight="1" x14ac:dyDescent="0.3"/>
    <row r="200" ht="14.25" customHeight="1" x14ac:dyDescent="0.3"/>
    <row r="201" ht="14.25" customHeight="1" x14ac:dyDescent="0.3"/>
    <row r="202" ht="14.25" customHeight="1" x14ac:dyDescent="0.3"/>
    <row r="203" ht="14.25" customHeight="1" x14ac:dyDescent="0.3"/>
    <row r="204" ht="14.25" customHeight="1" x14ac:dyDescent="0.3"/>
    <row r="205" ht="14.25" customHeight="1" x14ac:dyDescent="0.3"/>
    <row r="206" ht="14.25" customHeight="1" x14ac:dyDescent="0.3"/>
    <row r="207" ht="14.25" customHeight="1" x14ac:dyDescent="0.3"/>
    <row r="208" ht="14.25" customHeight="1" x14ac:dyDescent="0.3"/>
    <row r="209" ht="14.25" customHeight="1" x14ac:dyDescent="0.3"/>
    <row r="210" ht="14.25" customHeight="1" x14ac:dyDescent="0.3"/>
    <row r="211" ht="14.25" customHeight="1" x14ac:dyDescent="0.3"/>
    <row r="212" ht="14.25" customHeight="1" x14ac:dyDescent="0.3"/>
    <row r="213" ht="14.25" customHeight="1" x14ac:dyDescent="0.3"/>
    <row r="214" ht="14.25" customHeight="1" x14ac:dyDescent="0.3"/>
    <row r="215" ht="14.25" customHeight="1" x14ac:dyDescent="0.3"/>
    <row r="216" ht="14.25" customHeight="1" x14ac:dyDescent="0.3"/>
    <row r="217" ht="14.25" customHeight="1" x14ac:dyDescent="0.3"/>
    <row r="218" ht="14.25" customHeight="1" x14ac:dyDescent="0.3"/>
    <row r="219" ht="14.25" customHeight="1" x14ac:dyDescent="0.3"/>
    <row r="220" ht="14.25" customHeight="1" x14ac:dyDescent="0.3"/>
    <row r="221" ht="14.25" customHeight="1" x14ac:dyDescent="0.3"/>
    <row r="222" ht="14.25" customHeight="1" x14ac:dyDescent="0.3"/>
    <row r="223" ht="14.25" customHeight="1" x14ac:dyDescent="0.3"/>
    <row r="224" ht="14.2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5" right="0.75" top="1" bottom="1"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C2709ED6611694E87078AC661BB6E32" ma:contentTypeVersion="16" ma:contentTypeDescription="Create a new document." ma:contentTypeScope="" ma:versionID="c958aa5b871f3fa81f7992edad304d37">
  <xsd:schema xmlns:xsd="http://www.w3.org/2001/XMLSchema" xmlns:xs="http://www.w3.org/2001/XMLSchema" xmlns:p="http://schemas.microsoft.com/office/2006/metadata/properties" xmlns:ns2="03dad9f7-eeac-4c02-ba14-375916eb47b1" xmlns:ns3="cdaba44c-56e2-426a-84fb-b2cd630ec321" targetNamespace="http://schemas.microsoft.com/office/2006/metadata/properties" ma:root="true" ma:fieldsID="575f5dcbe395753590e27ac6c8d3ef46" ns2:_="" ns3:_="">
    <xsd:import namespace="03dad9f7-eeac-4c02-ba14-375916eb47b1"/>
    <xsd:import namespace="cdaba44c-56e2-426a-84fb-b2cd630ec32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3dad9f7-eeac-4c02-ba14-375916eb47b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Location" ma:index="14" nillable="true" ma:displayName="Location" ma:indexed="true"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daba44c-56e2-426a-84fb-b2cd630ec32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d62ff32a-af85-4782-8e75-432d823cca3b}" ma:internalName="TaxCatchAll" ma:showField="CatchAllData" ma:web="cdaba44c-56e2-426a-84fb-b2cd630ec32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3dad9f7-eeac-4c02-ba14-375916eb47b1">
      <Terms xmlns="http://schemas.microsoft.com/office/infopath/2007/PartnerControls"/>
    </lcf76f155ced4ddcb4097134ff3c332f>
    <TaxCatchAll xmlns="cdaba44c-56e2-426a-84fb-b2cd630ec321" xsi:nil="true"/>
  </documentManagement>
</p:properties>
</file>

<file path=customXml/itemProps1.xml><?xml version="1.0" encoding="utf-8"?>
<ds:datastoreItem xmlns:ds="http://schemas.openxmlformats.org/officeDocument/2006/customXml" ds:itemID="{ED4F6ADC-86DF-4762-8CCC-A57B566C3900}"/>
</file>

<file path=customXml/itemProps2.xml><?xml version="1.0" encoding="utf-8"?>
<ds:datastoreItem xmlns:ds="http://schemas.openxmlformats.org/officeDocument/2006/customXml" ds:itemID="{47BA4AAF-C53F-4014-8EE2-5B5E93565071}"/>
</file>

<file path=customXml/itemProps3.xml><?xml version="1.0" encoding="utf-8"?>
<ds:datastoreItem xmlns:ds="http://schemas.openxmlformats.org/officeDocument/2006/customXml" ds:itemID="{9A1CD437-CA02-4D64-8E19-08BA2BEEE93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Guide</vt:lpstr>
      <vt:lpstr>Stakeholders</vt:lpstr>
      <vt:lpstr>SkillsData</vt:lpstr>
      <vt:lpstr>Assessment</vt:lpstr>
      <vt:lpstr>Dashboard</vt:lpstr>
      <vt:lpstr>Info &amp; Definitions </vt:lpstr>
      <vt:lpstr>Lookups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Duan</dc:creator>
  <cp:lastModifiedBy>Duan Steyn</cp:lastModifiedBy>
  <dcterms:created xsi:type="dcterms:W3CDTF">2025-09-18T07:52:17Z</dcterms:created>
  <dcterms:modified xsi:type="dcterms:W3CDTF">2026-02-26T06:43:35Z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0x0101004C2709ED6611694E87078AC661BB6E32</vt:lpwstr>
  </property>
</Properties>
</file>